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1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c.gov.uk\data\CorpGov\Finance\Group\Bud_dat\Budgeting\2020-21\Budget Prep\Integrated Children's Service\School Staffing\Teaching\Issued 12-05-20\"/>
    </mc:Choice>
  </mc:AlternateContent>
  <xr:revisionPtr revIDLastSave="0" documentId="8_{90D50C09-540B-49E9-8F71-BE9F6EB91446}" xr6:coauthVersionLast="45" xr6:coauthVersionMax="45" xr10:uidLastSave="{00000000-0000-0000-0000-000000000000}"/>
  <bookViews>
    <workbookView xWindow="-120" yWindow="-120" windowWidth="29040" windowHeight="15840" tabRatio="689" xr2:uid="{00000000-000D-0000-FFFF-FFFF00000000}"/>
  </bookViews>
  <sheets>
    <sheet name="Summary" sheetId="7" r:id="rId1"/>
    <sheet name="Core Staffing" sheetId="1" r:id="rId2"/>
    <sheet name="SFL" sheetId="8" r:id="rId3"/>
    <sheet name="Additionalities" sheetId="9" r:id="rId4"/>
    <sheet name="ACC Formula - Classes" sheetId="11" r:id="rId5"/>
  </sheets>
  <definedNames>
    <definedName name="_xlnm._FilterDatabase" localSheetId="1" hidden="1">'Core Staffing'!$A$2:$AD$50</definedName>
  </definedNames>
  <calcPr calcId="191028" calcMode="autoNoTable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7" l="1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2" i="7"/>
  <c r="AD54" i="1" l="1"/>
  <c r="F10" i="11"/>
  <c r="I4" i="11"/>
  <c r="I5" i="11"/>
  <c r="I6" i="11"/>
  <c r="I7" i="11"/>
  <c r="I8" i="11"/>
  <c r="I9" i="11"/>
  <c r="B28" i="11" l="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Q11" i="7" l="1"/>
  <c r="Q51" i="7"/>
  <c r="P53" i="7" l="1"/>
  <c r="Q48" i="7"/>
  <c r="Q46" i="7"/>
  <c r="Q44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15" i="7"/>
  <c r="Q14" i="7"/>
  <c r="Q13" i="7"/>
  <c r="Q12" i="7"/>
  <c r="Q10" i="7"/>
  <c r="Q3" i="7"/>
  <c r="Q4" i="7"/>
  <c r="Q5" i="7"/>
  <c r="Q6" i="7"/>
  <c r="Q7" i="7"/>
  <c r="Q8" i="7"/>
  <c r="Q9" i="7"/>
  <c r="Q2" i="7"/>
  <c r="C53" i="7" l="1"/>
  <c r="M11" i="7" l="1"/>
  <c r="M51" i="7"/>
  <c r="M48" i="7"/>
  <c r="M47" i="7"/>
  <c r="Q47" i="7" s="1"/>
  <c r="M49" i="7"/>
  <c r="Q49" i="7" s="1"/>
  <c r="M46" i="7"/>
  <c r="M45" i="7"/>
  <c r="Q45" i="7" s="1"/>
  <c r="M44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16" i="7"/>
  <c r="M15" i="7"/>
  <c r="M13" i="7"/>
  <c r="M14" i="7"/>
  <c r="M12" i="7"/>
  <c r="M10" i="7"/>
  <c r="M3" i="7"/>
  <c r="M4" i="7"/>
  <c r="M5" i="7"/>
  <c r="M6" i="7"/>
  <c r="M7" i="7"/>
  <c r="M8" i="7"/>
  <c r="M9" i="7"/>
  <c r="M2" i="7"/>
  <c r="Q53" i="7" l="1"/>
  <c r="M53" i="7"/>
  <c r="G26" i="7"/>
  <c r="G31" i="7"/>
  <c r="J35" i="1" l="1"/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3" i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3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3" i="1"/>
  <c r="F28" i="11"/>
  <c r="J28" i="11"/>
  <c r="K28" i="11"/>
  <c r="F27" i="11"/>
  <c r="J27" i="11"/>
  <c r="K27" i="11"/>
  <c r="F26" i="11"/>
  <c r="J26" i="11"/>
  <c r="K26" i="11"/>
  <c r="L28" i="11" l="1"/>
  <c r="M28" i="11" s="1"/>
  <c r="L27" i="11"/>
  <c r="M27" i="11" s="1"/>
  <c r="L26" i="11"/>
  <c r="M26" i="11" s="1"/>
  <c r="K25" i="11"/>
  <c r="J25" i="11"/>
  <c r="F25" i="11"/>
  <c r="K24" i="11"/>
  <c r="J24" i="11"/>
  <c r="F24" i="11"/>
  <c r="K23" i="11"/>
  <c r="J23" i="11"/>
  <c r="F23" i="11"/>
  <c r="K22" i="11"/>
  <c r="J22" i="11"/>
  <c r="F22" i="11"/>
  <c r="K21" i="11"/>
  <c r="J21" i="11"/>
  <c r="F21" i="11"/>
  <c r="K20" i="11"/>
  <c r="J20" i="11"/>
  <c r="F20" i="11"/>
  <c r="K19" i="11"/>
  <c r="J19" i="11"/>
  <c r="F19" i="11"/>
  <c r="K18" i="11"/>
  <c r="J18" i="11"/>
  <c r="F18" i="11"/>
  <c r="K17" i="11"/>
  <c r="J17" i="11"/>
  <c r="F17" i="11"/>
  <c r="K16" i="11"/>
  <c r="J16" i="11"/>
  <c r="F16" i="11"/>
  <c r="K15" i="11"/>
  <c r="J15" i="11"/>
  <c r="F15" i="11"/>
  <c r="K14" i="11"/>
  <c r="J14" i="11"/>
  <c r="F14" i="11"/>
  <c r="K13" i="11"/>
  <c r="J13" i="11"/>
  <c r="F13" i="11"/>
  <c r="K12" i="11"/>
  <c r="J12" i="11"/>
  <c r="F12" i="11"/>
  <c r="K11" i="11"/>
  <c r="J11" i="11"/>
  <c r="F11" i="11"/>
  <c r="K10" i="11"/>
  <c r="J10" i="11"/>
  <c r="K9" i="11"/>
  <c r="J9" i="11"/>
  <c r="F9" i="11"/>
  <c r="K8" i="11"/>
  <c r="J8" i="11"/>
  <c r="F8" i="11"/>
  <c r="K7" i="11"/>
  <c r="J7" i="11"/>
  <c r="F7" i="11"/>
  <c r="K6" i="11"/>
  <c r="J6" i="11"/>
  <c r="F6" i="11"/>
  <c r="K5" i="11"/>
  <c r="J5" i="11"/>
  <c r="F5" i="11"/>
  <c r="K4" i="11"/>
  <c r="J4" i="11"/>
  <c r="F4" i="11"/>
  <c r="K3" i="11"/>
  <c r="L3" i="11" s="1"/>
  <c r="I3" i="11"/>
  <c r="F3" i="11"/>
  <c r="M3" i="11" l="1"/>
  <c r="L5" i="11"/>
  <c r="M5" i="11" s="1"/>
  <c r="L18" i="11"/>
  <c r="M18" i="11" s="1"/>
  <c r="L14" i="11"/>
  <c r="M14" i="11" s="1"/>
  <c r="L24" i="11"/>
  <c r="M24" i="11" s="1"/>
  <c r="L4" i="11"/>
  <c r="M4" i="11" s="1"/>
  <c r="L8" i="11"/>
  <c r="M8" i="11" s="1"/>
  <c r="L10" i="11"/>
  <c r="M10" i="11" s="1"/>
  <c r="L20" i="11"/>
  <c r="M20" i="11" s="1"/>
  <c r="L6" i="11"/>
  <c r="M6" i="11" s="1"/>
  <c r="L25" i="11"/>
  <c r="M25" i="11" s="1"/>
  <c r="L16" i="11"/>
  <c r="M16" i="11" s="1"/>
  <c r="L17" i="11"/>
  <c r="M17" i="11" s="1"/>
  <c r="L15" i="11"/>
  <c r="M15" i="11" s="1"/>
  <c r="L23" i="11"/>
  <c r="M23" i="11" s="1"/>
  <c r="L7" i="11"/>
  <c r="M7" i="11" s="1"/>
  <c r="L19" i="11"/>
  <c r="M19" i="11" s="1"/>
  <c r="L9" i="11"/>
  <c r="M9" i="11" s="1"/>
  <c r="L12" i="11"/>
  <c r="M12" i="11" s="1"/>
  <c r="L13" i="11"/>
  <c r="M13" i="11" s="1"/>
  <c r="L21" i="11"/>
  <c r="M21" i="11" s="1"/>
  <c r="L22" i="11"/>
  <c r="M22" i="11" s="1"/>
  <c r="L11" i="11"/>
  <c r="M11" i="11" s="1"/>
  <c r="J37" i="8"/>
  <c r="C6" i="8" l="1"/>
  <c r="D6" i="8"/>
  <c r="E6" i="8"/>
  <c r="F6" i="8"/>
  <c r="G6" i="8"/>
  <c r="H6" i="8"/>
  <c r="I6" i="8"/>
  <c r="C7" i="8"/>
  <c r="D7" i="8"/>
  <c r="E7" i="8"/>
  <c r="F7" i="8"/>
  <c r="G7" i="8"/>
  <c r="H7" i="8"/>
  <c r="I7" i="8"/>
  <c r="C8" i="8"/>
  <c r="D8" i="8"/>
  <c r="E8" i="8"/>
  <c r="F8" i="8"/>
  <c r="G8" i="8"/>
  <c r="H8" i="8"/>
  <c r="I8" i="8"/>
  <c r="C9" i="8"/>
  <c r="D9" i="8"/>
  <c r="E9" i="8"/>
  <c r="F9" i="8"/>
  <c r="G9" i="8"/>
  <c r="H9" i="8"/>
  <c r="I9" i="8"/>
  <c r="C10" i="8"/>
  <c r="D10" i="8"/>
  <c r="E10" i="8"/>
  <c r="F10" i="8"/>
  <c r="G10" i="8"/>
  <c r="H10" i="8"/>
  <c r="I10" i="8"/>
  <c r="C11" i="8"/>
  <c r="D11" i="8"/>
  <c r="E11" i="8"/>
  <c r="F11" i="8"/>
  <c r="G11" i="8"/>
  <c r="H11" i="8"/>
  <c r="I11" i="8"/>
  <c r="C12" i="8"/>
  <c r="D12" i="8"/>
  <c r="E12" i="8"/>
  <c r="F12" i="8"/>
  <c r="G12" i="8"/>
  <c r="H12" i="8"/>
  <c r="I12" i="8"/>
  <c r="C13" i="8"/>
  <c r="D13" i="8"/>
  <c r="E13" i="8"/>
  <c r="F13" i="8"/>
  <c r="G13" i="8"/>
  <c r="H13" i="8"/>
  <c r="I13" i="8"/>
  <c r="C14" i="8"/>
  <c r="D14" i="8"/>
  <c r="E14" i="8"/>
  <c r="F14" i="8"/>
  <c r="G14" i="8"/>
  <c r="H14" i="8"/>
  <c r="I14" i="8"/>
  <c r="C15" i="8"/>
  <c r="D15" i="8"/>
  <c r="E15" i="8"/>
  <c r="F15" i="8"/>
  <c r="G15" i="8"/>
  <c r="H15" i="8"/>
  <c r="I15" i="8"/>
  <c r="C16" i="8"/>
  <c r="D16" i="8"/>
  <c r="E16" i="8"/>
  <c r="F16" i="8"/>
  <c r="G16" i="8"/>
  <c r="H16" i="8"/>
  <c r="I16" i="8"/>
  <c r="C17" i="8"/>
  <c r="D17" i="8"/>
  <c r="E17" i="8"/>
  <c r="F17" i="8"/>
  <c r="G17" i="8"/>
  <c r="H17" i="8"/>
  <c r="I17" i="8"/>
  <c r="C18" i="8"/>
  <c r="D18" i="8"/>
  <c r="E18" i="8"/>
  <c r="F18" i="8"/>
  <c r="G18" i="8"/>
  <c r="H18" i="8"/>
  <c r="I18" i="8"/>
  <c r="C19" i="8"/>
  <c r="D19" i="8"/>
  <c r="E19" i="8"/>
  <c r="F19" i="8"/>
  <c r="G19" i="8"/>
  <c r="H19" i="8"/>
  <c r="I19" i="8"/>
  <c r="C20" i="8"/>
  <c r="D20" i="8"/>
  <c r="E20" i="8"/>
  <c r="F20" i="8"/>
  <c r="G20" i="8"/>
  <c r="H20" i="8"/>
  <c r="I20" i="8"/>
  <c r="C21" i="8"/>
  <c r="D21" i="8"/>
  <c r="E21" i="8"/>
  <c r="F21" i="8"/>
  <c r="G21" i="8"/>
  <c r="H21" i="8"/>
  <c r="I21" i="8"/>
  <c r="C22" i="8"/>
  <c r="D22" i="8"/>
  <c r="E22" i="8"/>
  <c r="F22" i="8"/>
  <c r="G22" i="8"/>
  <c r="H22" i="8"/>
  <c r="I22" i="8"/>
  <c r="C23" i="8"/>
  <c r="D23" i="8"/>
  <c r="E23" i="8"/>
  <c r="F23" i="8"/>
  <c r="G23" i="8"/>
  <c r="H23" i="8"/>
  <c r="I23" i="8"/>
  <c r="C24" i="8"/>
  <c r="D24" i="8"/>
  <c r="E24" i="8"/>
  <c r="F24" i="8"/>
  <c r="G24" i="8"/>
  <c r="H24" i="8"/>
  <c r="I24" i="8"/>
  <c r="C25" i="8"/>
  <c r="D25" i="8"/>
  <c r="E25" i="8"/>
  <c r="F25" i="8"/>
  <c r="G25" i="8"/>
  <c r="H25" i="8"/>
  <c r="I25" i="8"/>
  <c r="C26" i="8"/>
  <c r="D26" i="8"/>
  <c r="E26" i="8"/>
  <c r="F26" i="8"/>
  <c r="G26" i="8"/>
  <c r="H26" i="8"/>
  <c r="I26" i="8"/>
  <c r="C27" i="8"/>
  <c r="D27" i="8"/>
  <c r="E27" i="8"/>
  <c r="F27" i="8"/>
  <c r="G27" i="8"/>
  <c r="H27" i="8"/>
  <c r="I27" i="8"/>
  <c r="C28" i="8"/>
  <c r="D28" i="8"/>
  <c r="E28" i="8"/>
  <c r="F28" i="8"/>
  <c r="G28" i="8"/>
  <c r="H28" i="8"/>
  <c r="I28" i="8"/>
  <c r="C29" i="8"/>
  <c r="D29" i="8"/>
  <c r="E29" i="8"/>
  <c r="F29" i="8"/>
  <c r="G29" i="8"/>
  <c r="H29" i="8"/>
  <c r="I29" i="8"/>
  <c r="C30" i="8"/>
  <c r="D30" i="8"/>
  <c r="E30" i="8"/>
  <c r="F30" i="8"/>
  <c r="G30" i="8"/>
  <c r="H30" i="8"/>
  <c r="I30" i="8"/>
  <c r="C31" i="8"/>
  <c r="D31" i="8"/>
  <c r="E31" i="8"/>
  <c r="F31" i="8"/>
  <c r="G31" i="8"/>
  <c r="H31" i="8"/>
  <c r="I31" i="8"/>
  <c r="C32" i="8"/>
  <c r="D32" i="8"/>
  <c r="E32" i="8"/>
  <c r="F32" i="8"/>
  <c r="G32" i="8"/>
  <c r="H32" i="8"/>
  <c r="I32" i="8"/>
  <c r="C33" i="8"/>
  <c r="D33" i="8"/>
  <c r="E33" i="8"/>
  <c r="F33" i="8"/>
  <c r="G33" i="8"/>
  <c r="H33" i="8"/>
  <c r="I33" i="8"/>
  <c r="C34" i="8"/>
  <c r="D34" i="8"/>
  <c r="E34" i="8"/>
  <c r="F34" i="8"/>
  <c r="G34" i="8"/>
  <c r="H34" i="8"/>
  <c r="I34" i="8"/>
  <c r="C35" i="8"/>
  <c r="D35" i="8"/>
  <c r="E35" i="8"/>
  <c r="F35" i="8"/>
  <c r="G35" i="8"/>
  <c r="H35" i="8"/>
  <c r="I35" i="8"/>
  <c r="C36" i="8"/>
  <c r="D36" i="8"/>
  <c r="E36" i="8"/>
  <c r="F36" i="8"/>
  <c r="G36" i="8"/>
  <c r="H36" i="8"/>
  <c r="I36" i="8"/>
  <c r="C37" i="8"/>
  <c r="D37" i="8"/>
  <c r="E37" i="8"/>
  <c r="F37" i="8"/>
  <c r="G37" i="8"/>
  <c r="H37" i="8"/>
  <c r="I37" i="8"/>
  <c r="C38" i="8"/>
  <c r="D38" i="8"/>
  <c r="E38" i="8"/>
  <c r="F38" i="8"/>
  <c r="G38" i="8"/>
  <c r="H38" i="8"/>
  <c r="I38" i="8"/>
  <c r="C39" i="8"/>
  <c r="D39" i="8"/>
  <c r="E39" i="8"/>
  <c r="F39" i="8"/>
  <c r="G39" i="8"/>
  <c r="H39" i="8"/>
  <c r="I39" i="8"/>
  <c r="C40" i="8"/>
  <c r="D40" i="8"/>
  <c r="E40" i="8"/>
  <c r="F40" i="8"/>
  <c r="G40" i="8"/>
  <c r="H40" i="8"/>
  <c r="I40" i="8"/>
  <c r="C41" i="8"/>
  <c r="D41" i="8"/>
  <c r="E41" i="8"/>
  <c r="F41" i="8"/>
  <c r="G41" i="8"/>
  <c r="H41" i="8"/>
  <c r="I41" i="8"/>
  <c r="C42" i="8"/>
  <c r="D42" i="8"/>
  <c r="E42" i="8"/>
  <c r="F42" i="8"/>
  <c r="G42" i="8"/>
  <c r="H42" i="8"/>
  <c r="I42" i="8"/>
  <c r="C43" i="8"/>
  <c r="D43" i="8"/>
  <c r="E43" i="8"/>
  <c r="F43" i="8"/>
  <c r="G43" i="8"/>
  <c r="H43" i="8"/>
  <c r="I43" i="8"/>
  <c r="C44" i="8"/>
  <c r="D44" i="8"/>
  <c r="E44" i="8"/>
  <c r="F44" i="8"/>
  <c r="G44" i="8"/>
  <c r="H44" i="8"/>
  <c r="I44" i="8"/>
  <c r="C45" i="8"/>
  <c r="D45" i="8"/>
  <c r="E45" i="8"/>
  <c r="F45" i="8"/>
  <c r="G45" i="8"/>
  <c r="H45" i="8"/>
  <c r="I45" i="8"/>
  <c r="C46" i="8"/>
  <c r="D46" i="8"/>
  <c r="E46" i="8"/>
  <c r="F46" i="8"/>
  <c r="G46" i="8"/>
  <c r="H46" i="8"/>
  <c r="I46" i="8"/>
  <c r="C47" i="8"/>
  <c r="D47" i="8"/>
  <c r="E47" i="8"/>
  <c r="F47" i="8"/>
  <c r="G47" i="8"/>
  <c r="H47" i="8"/>
  <c r="I47" i="8"/>
  <c r="C48" i="8"/>
  <c r="D48" i="8"/>
  <c r="E48" i="8"/>
  <c r="F48" i="8"/>
  <c r="G48" i="8"/>
  <c r="H48" i="8"/>
  <c r="I48" i="8"/>
  <c r="C49" i="8"/>
  <c r="D49" i="8"/>
  <c r="E49" i="8"/>
  <c r="F49" i="8"/>
  <c r="G49" i="8"/>
  <c r="H49" i="8"/>
  <c r="I49" i="8"/>
  <c r="C50" i="8"/>
  <c r="D50" i="8"/>
  <c r="E50" i="8"/>
  <c r="F50" i="8"/>
  <c r="G50" i="8"/>
  <c r="H50" i="8"/>
  <c r="I50" i="8"/>
  <c r="C51" i="8"/>
  <c r="D51" i="8"/>
  <c r="E51" i="8"/>
  <c r="F51" i="8"/>
  <c r="G51" i="8"/>
  <c r="H51" i="8"/>
  <c r="I51" i="8"/>
  <c r="C52" i="8"/>
  <c r="D52" i="8"/>
  <c r="E52" i="8"/>
  <c r="F52" i="8"/>
  <c r="G52" i="8"/>
  <c r="H52" i="8"/>
  <c r="I52" i="8"/>
  <c r="D5" i="8"/>
  <c r="E5" i="8"/>
  <c r="F5" i="8"/>
  <c r="G5" i="8"/>
  <c r="H5" i="8"/>
  <c r="I5" i="8"/>
  <c r="C5" i="8"/>
  <c r="AA54" i="1" l="1"/>
  <c r="Y54" i="1"/>
  <c r="O37" i="8" l="1"/>
  <c r="S52" i="1"/>
  <c r="K54" i="8" l="1"/>
  <c r="K37" i="8"/>
  <c r="L37" i="8" s="1"/>
  <c r="C53" i="9" l="1"/>
  <c r="J52" i="1" l="1"/>
  <c r="Z52" i="1" s="1"/>
  <c r="J4" i="1"/>
  <c r="J6" i="8" s="1"/>
  <c r="J5" i="1"/>
  <c r="J7" i="8" s="1"/>
  <c r="J6" i="1"/>
  <c r="J8" i="8" s="1"/>
  <c r="J7" i="1"/>
  <c r="J9" i="8" s="1"/>
  <c r="J8" i="1"/>
  <c r="J10" i="8" s="1"/>
  <c r="J9" i="1"/>
  <c r="J11" i="8" s="1"/>
  <c r="J10" i="1"/>
  <c r="J12" i="8" s="1"/>
  <c r="J11" i="1"/>
  <c r="J13" i="8" s="1"/>
  <c r="J12" i="1"/>
  <c r="J14" i="8" s="1"/>
  <c r="J13" i="1"/>
  <c r="J15" i="8" s="1"/>
  <c r="J14" i="1"/>
  <c r="J16" i="8" s="1"/>
  <c r="J15" i="1"/>
  <c r="J17" i="8" s="1"/>
  <c r="J16" i="1"/>
  <c r="J18" i="8" s="1"/>
  <c r="J17" i="1"/>
  <c r="J19" i="8" s="1"/>
  <c r="J18" i="1"/>
  <c r="J20" i="8" s="1"/>
  <c r="J19" i="1"/>
  <c r="J21" i="8" s="1"/>
  <c r="J20" i="1"/>
  <c r="J22" i="8" s="1"/>
  <c r="J21" i="1"/>
  <c r="J23" i="8" s="1"/>
  <c r="J22" i="1"/>
  <c r="J24" i="8" s="1"/>
  <c r="J23" i="1"/>
  <c r="J25" i="8" s="1"/>
  <c r="J24" i="1"/>
  <c r="J26" i="8" s="1"/>
  <c r="J25" i="1"/>
  <c r="J27" i="8" s="1"/>
  <c r="J26" i="1"/>
  <c r="J28" i="8" s="1"/>
  <c r="J27" i="1"/>
  <c r="J29" i="8" s="1"/>
  <c r="J28" i="1"/>
  <c r="J30" i="8" s="1"/>
  <c r="J29" i="1"/>
  <c r="J31" i="8" s="1"/>
  <c r="J30" i="1"/>
  <c r="J32" i="8" s="1"/>
  <c r="J31" i="1"/>
  <c r="J33" i="8" s="1"/>
  <c r="J32" i="1"/>
  <c r="J34" i="8" s="1"/>
  <c r="J33" i="1"/>
  <c r="J35" i="8" s="1"/>
  <c r="J34" i="1"/>
  <c r="J36" i="8" s="1"/>
  <c r="J36" i="1"/>
  <c r="J38" i="8" s="1"/>
  <c r="J37" i="1"/>
  <c r="J39" i="8" s="1"/>
  <c r="J38" i="1"/>
  <c r="J40" i="8" s="1"/>
  <c r="J39" i="1"/>
  <c r="J41" i="8" s="1"/>
  <c r="J40" i="1"/>
  <c r="J42" i="8" s="1"/>
  <c r="J41" i="1"/>
  <c r="J43" i="8" s="1"/>
  <c r="J42" i="1"/>
  <c r="J44" i="8" s="1"/>
  <c r="J43" i="1"/>
  <c r="J45" i="8" s="1"/>
  <c r="J44" i="1"/>
  <c r="J46" i="8" s="1"/>
  <c r="J45" i="1"/>
  <c r="J47" i="8" s="1"/>
  <c r="J46" i="1"/>
  <c r="J48" i="8" s="1"/>
  <c r="J47" i="1"/>
  <c r="J49" i="8" s="1"/>
  <c r="J48" i="1"/>
  <c r="J50" i="8" s="1"/>
  <c r="J49" i="1"/>
  <c r="J51" i="8" s="1"/>
  <c r="J50" i="1"/>
  <c r="J52" i="8" s="1"/>
  <c r="J3" i="1"/>
  <c r="J5" i="8" s="1"/>
  <c r="O50" i="8" l="1"/>
  <c r="K50" i="8"/>
  <c r="L50" i="8" s="1"/>
  <c r="O42" i="8"/>
  <c r="K42" i="8"/>
  <c r="L42" i="8" s="1"/>
  <c r="O38" i="8"/>
  <c r="K38" i="8"/>
  <c r="L38" i="8" s="1"/>
  <c r="O29" i="8"/>
  <c r="K29" i="8"/>
  <c r="L29" i="8" s="1"/>
  <c r="O25" i="8"/>
  <c r="K25" i="8"/>
  <c r="L25" i="8" s="1"/>
  <c r="O21" i="8"/>
  <c r="K21" i="8"/>
  <c r="L21" i="8" s="1"/>
  <c r="O13" i="8"/>
  <c r="K13" i="8"/>
  <c r="L13" i="8" s="1"/>
  <c r="O5" i="8"/>
  <c r="K5" i="8"/>
  <c r="L5" i="8" s="1"/>
  <c r="O49" i="8"/>
  <c r="K49" i="8"/>
  <c r="L49" i="8" s="1"/>
  <c r="O45" i="8"/>
  <c r="K45" i="8"/>
  <c r="L45" i="8" s="1"/>
  <c r="O41" i="8"/>
  <c r="K41" i="8"/>
  <c r="L41" i="8" s="1"/>
  <c r="O32" i="8"/>
  <c r="K32" i="8"/>
  <c r="L32" i="8" s="1"/>
  <c r="O24" i="8"/>
  <c r="K24" i="8"/>
  <c r="L24" i="8" s="1"/>
  <c r="O20" i="8"/>
  <c r="K20" i="8"/>
  <c r="L20" i="8" s="1"/>
  <c r="O16" i="8"/>
  <c r="K16" i="8"/>
  <c r="L16" i="8" s="1"/>
  <c r="O12" i="8"/>
  <c r="K12" i="8"/>
  <c r="L12" i="8" s="1"/>
  <c r="O8" i="8"/>
  <c r="K8" i="8"/>
  <c r="L8" i="8" s="1"/>
  <c r="O52" i="8"/>
  <c r="K52" i="8"/>
  <c r="L52" i="8" s="1"/>
  <c r="O48" i="8"/>
  <c r="K48" i="8"/>
  <c r="L48" i="8" s="1"/>
  <c r="O44" i="8"/>
  <c r="K44" i="8"/>
  <c r="L44" i="8" s="1"/>
  <c r="O40" i="8"/>
  <c r="K40" i="8"/>
  <c r="L40" i="8" s="1"/>
  <c r="O35" i="8"/>
  <c r="K35" i="8"/>
  <c r="L35" i="8" s="1"/>
  <c r="O31" i="8"/>
  <c r="K31" i="8"/>
  <c r="L31" i="8" s="1"/>
  <c r="O27" i="8"/>
  <c r="K27" i="8"/>
  <c r="L27" i="8" s="1"/>
  <c r="O23" i="8"/>
  <c r="K23" i="8"/>
  <c r="L23" i="8" s="1"/>
  <c r="O19" i="8"/>
  <c r="K19" i="8"/>
  <c r="L19" i="8" s="1"/>
  <c r="O15" i="8"/>
  <c r="K15" i="8"/>
  <c r="L15" i="8" s="1"/>
  <c r="O11" i="8"/>
  <c r="K11" i="8"/>
  <c r="L11" i="8" s="1"/>
  <c r="O7" i="8"/>
  <c r="K7" i="8"/>
  <c r="L7" i="8" s="1"/>
  <c r="O46" i="8"/>
  <c r="K46" i="8"/>
  <c r="L46" i="8" s="1"/>
  <c r="O33" i="8"/>
  <c r="K33" i="8"/>
  <c r="L33" i="8" s="1"/>
  <c r="O17" i="8"/>
  <c r="K17" i="8"/>
  <c r="L17" i="8" s="1"/>
  <c r="O9" i="8"/>
  <c r="K9" i="8"/>
  <c r="L9" i="8" s="1"/>
  <c r="O36" i="8"/>
  <c r="K36" i="8"/>
  <c r="L36" i="8" s="1"/>
  <c r="O28" i="8"/>
  <c r="K28" i="8"/>
  <c r="L28" i="8" s="1"/>
  <c r="O51" i="8"/>
  <c r="K51" i="8"/>
  <c r="L51" i="8" s="1"/>
  <c r="O47" i="8"/>
  <c r="K47" i="8"/>
  <c r="L47" i="8" s="1"/>
  <c r="O43" i="8"/>
  <c r="K43" i="8"/>
  <c r="L43" i="8" s="1"/>
  <c r="O39" i="8"/>
  <c r="K39" i="8"/>
  <c r="L39" i="8" s="1"/>
  <c r="O34" i="8"/>
  <c r="K34" i="8"/>
  <c r="L34" i="8" s="1"/>
  <c r="O30" i="8"/>
  <c r="K30" i="8"/>
  <c r="L30" i="8" s="1"/>
  <c r="O26" i="8"/>
  <c r="K26" i="8"/>
  <c r="L26" i="8" s="1"/>
  <c r="O22" i="8"/>
  <c r="K22" i="8"/>
  <c r="L22" i="8" s="1"/>
  <c r="O18" i="8"/>
  <c r="K18" i="8"/>
  <c r="L18" i="8" s="1"/>
  <c r="O14" i="8"/>
  <c r="K14" i="8"/>
  <c r="O10" i="8"/>
  <c r="K10" i="8"/>
  <c r="L10" i="8" s="1"/>
  <c r="O6" i="8"/>
  <c r="K6" i="8"/>
  <c r="L6" i="8" s="1"/>
  <c r="Z9" i="1"/>
  <c r="AB9" i="1"/>
  <c r="Z41" i="1"/>
  <c r="AB41" i="1"/>
  <c r="Z29" i="1"/>
  <c r="AB29" i="1"/>
  <c r="Z17" i="1"/>
  <c r="AB17" i="1"/>
  <c r="Z5" i="1"/>
  <c r="AB5" i="1"/>
  <c r="Z48" i="1"/>
  <c r="AB48" i="1"/>
  <c r="Z44" i="1"/>
  <c r="AB44" i="1"/>
  <c r="Z40" i="1"/>
  <c r="AB40" i="1"/>
  <c r="Z36" i="1"/>
  <c r="AB36" i="1"/>
  <c r="Z32" i="1"/>
  <c r="AB32" i="1"/>
  <c r="Z28" i="1"/>
  <c r="AB28" i="1"/>
  <c r="Z24" i="1"/>
  <c r="AB24" i="1"/>
  <c r="Z20" i="1"/>
  <c r="AB20" i="1"/>
  <c r="Z16" i="1"/>
  <c r="AB16" i="1"/>
  <c r="Z12" i="1"/>
  <c r="AB12" i="1"/>
  <c r="Z8" i="1"/>
  <c r="AB8" i="1"/>
  <c r="Z4" i="1"/>
  <c r="AB4" i="1"/>
  <c r="Z45" i="1"/>
  <c r="AB45" i="1"/>
  <c r="Z33" i="1"/>
  <c r="AB33" i="1"/>
  <c r="Z21" i="1"/>
  <c r="AB21" i="1"/>
  <c r="AB3" i="1"/>
  <c r="Z3" i="1"/>
  <c r="Z47" i="1"/>
  <c r="AB47" i="1"/>
  <c r="Z43" i="1"/>
  <c r="AB43" i="1"/>
  <c r="Z39" i="1"/>
  <c r="AB39" i="1"/>
  <c r="Z35" i="1"/>
  <c r="AB35" i="1"/>
  <c r="Z31" i="1"/>
  <c r="AB31" i="1"/>
  <c r="Z27" i="1"/>
  <c r="AB27" i="1"/>
  <c r="Z23" i="1"/>
  <c r="AB23" i="1"/>
  <c r="Z19" i="1"/>
  <c r="AB19" i="1"/>
  <c r="Z15" i="1"/>
  <c r="AB15" i="1"/>
  <c r="Z11" i="1"/>
  <c r="AB11" i="1"/>
  <c r="Z7" i="1"/>
  <c r="AB7" i="1"/>
  <c r="Z49" i="1"/>
  <c r="AB49" i="1"/>
  <c r="Z37" i="1"/>
  <c r="AB37" i="1"/>
  <c r="Z25" i="1"/>
  <c r="AB25" i="1"/>
  <c r="Z13" i="1"/>
  <c r="AB13" i="1"/>
  <c r="AB50" i="1"/>
  <c r="AB46" i="1"/>
  <c r="Z46" i="1"/>
  <c r="AB42" i="1"/>
  <c r="AB38" i="1"/>
  <c r="Z38" i="1"/>
  <c r="AB34" i="1"/>
  <c r="AB30" i="1"/>
  <c r="AB26" i="1"/>
  <c r="AB22" i="1"/>
  <c r="AB18" i="1"/>
  <c r="AB14" i="1"/>
  <c r="AB10" i="1"/>
  <c r="AB6" i="1"/>
  <c r="V9" i="8" l="1"/>
  <c r="V10" i="8"/>
  <c r="V11" i="8"/>
  <c r="V8" i="8"/>
  <c r="V7" i="8"/>
  <c r="U6" i="1"/>
  <c r="Z6" i="1"/>
  <c r="U22" i="1"/>
  <c r="Z22" i="1"/>
  <c r="U26" i="1"/>
  <c r="Z26" i="1"/>
  <c r="U10" i="1"/>
  <c r="Z10" i="1"/>
  <c r="U42" i="1"/>
  <c r="Z42" i="1"/>
  <c r="U14" i="1"/>
  <c r="Z14" i="1"/>
  <c r="U30" i="1"/>
  <c r="Z30" i="1"/>
  <c r="U18" i="1"/>
  <c r="Z18" i="1"/>
  <c r="U34" i="1"/>
  <c r="Z34" i="1"/>
  <c r="U50" i="1"/>
  <c r="Z50" i="1"/>
  <c r="U46" i="1"/>
  <c r="U38" i="1"/>
  <c r="U11" i="1"/>
  <c r="U3" i="1"/>
  <c r="U27" i="1"/>
  <c r="U25" i="1"/>
  <c r="U21" i="1"/>
  <c r="U12" i="1"/>
  <c r="U28" i="1"/>
  <c r="U44" i="1"/>
  <c r="U17" i="1"/>
  <c r="U19" i="1"/>
  <c r="U35" i="1"/>
  <c r="U48" i="1"/>
  <c r="U29" i="1"/>
  <c r="U43" i="1"/>
  <c r="U13" i="1"/>
  <c r="U15" i="1"/>
  <c r="U31" i="1"/>
  <c r="U47" i="1"/>
  <c r="U9" i="1"/>
  <c r="U8" i="1"/>
  <c r="U24" i="1"/>
  <c r="U40" i="1"/>
  <c r="U5" i="1"/>
  <c r="U37" i="1"/>
  <c r="U7" i="1"/>
  <c r="U23" i="1"/>
  <c r="U39" i="1"/>
  <c r="U33" i="1"/>
  <c r="U16" i="1"/>
  <c r="U32" i="1"/>
  <c r="U49" i="1"/>
  <c r="U45" i="1"/>
  <c r="U4" i="1"/>
  <c r="U20" i="1"/>
  <c r="U36" i="1"/>
  <c r="U41" i="1"/>
  <c r="V12" i="8" l="1"/>
  <c r="Z54" i="1"/>
  <c r="G51" i="7"/>
  <c r="G3" i="7" l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7" i="7"/>
  <c r="G28" i="7"/>
  <c r="G29" i="7"/>
  <c r="G30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2" i="7"/>
  <c r="N56" i="8"/>
  <c r="G53" i="7" l="1"/>
  <c r="O56" i="8"/>
  <c r="L56" i="8"/>
  <c r="J56" i="8"/>
  <c r="J54" i="1"/>
  <c r="M52" i="8" l="1"/>
  <c r="M48" i="8"/>
  <c r="M44" i="8"/>
  <c r="M40" i="8"/>
  <c r="M36" i="8"/>
  <c r="M32" i="8"/>
  <c r="M28" i="8"/>
  <c r="M24" i="8"/>
  <c r="M20" i="8"/>
  <c r="M16" i="8"/>
  <c r="M12" i="8"/>
  <c r="M8" i="8"/>
  <c r="M47" i="8"/>
  <c r="M43" i="8"/>
  <c r="M39" i="8"/>
  <c r="M35" i="8"/>
  <c r="M31" i="8"/>
  <c r="M27" i="8"/>
  <c r="M23" i="8"/>
  <c r="M19" i="8"/>
  <c r="M15" i="8"/>
  <c r="M11" i="8"/>
  <c r="M7" i="8"/>
  <c r="M50" i="8"/>
  <c r="M46" i="8"/>
  <c r="M42" i="8"/>
  <c r="M38" i="8"/>
  <c r="M34" i="8"/>
  <c r="M30" i="8"/>
  <c r="M26" i="8"/>
  <c r="M22" i="8"/>
  <c r="M18" i="8"/>
  <c r="M14" i="8"/>
  <c r="M10" i="8"/>
  <c r="M6" i="8"/>
  <c r="M49" i="8"/>
  <c r="M45" i="8"/>
  <c r="M41" i="8"/>
  <c r="M37" i="8"/>
  <c r="M33" i="8"/>
  <c r="M29" i="8"/>
  <c r="M25" i="8"/>
  <c r="M21" i="8"/>
  <c r="M17" i="8"/>
  <c r="M13" i="8"/>
  <c r="M9" i="8"/>
  <c r="M5" i="8"/>
  <c r="M51" i="8"/>
  <c r="T52" i="1"/>
  <c r="E51" i="7" s="1"/>
  <c r="R54" i="1"/>
  <c r="M56" i="8" l="1"/>
  <c r="AB52" i="1"/>
  <c r="AB54" i="1" s="1"/>
  <c r="P8" i="8" l="1"/>
  <c r="Q8" i="8" s="1"/>
  <c r="P23" i="8"/>
  <c r="Q23" i="8" s="1"/>
  <c r="P15" i="8"/>
  <c r="Q15" i="8" s="1"/>
  <c r="P31" i="8"/>
  <c r="Q31" i="8" s="1"/>
  <c r="P27" i="8"/>
  <c r="Q27" i="8" s="1"/>
  <c r="P19" i="8"/>
  <c r="Q19" i="8" s="1"/>
  <c r="P37" i="8"/>
  <c r="Q37" i="8" s="1"/>
  <c r="P28" i="8"/>
  <c r="Q28" i="8" s="1"/>
  <c r="P33" i="8"/>
  <c r="Q33" i="8" s="1"/>
  <c r="P50" i="8"/>
  <c r="Q50" i="8" s="1"/>
  <c r="P16" i="8"/>
  <c r="Q16" i="8" s="1"/>
  <c r="P7" i="8"/>
  <c r="Q7" i="8" s="1"/>
  <c r="P36" i="8"/>
  <c r="Q36" i="8" s="1"/>
  <c r="P20" i="8"/>
  <c r="Q20" i="8" s="1"/>
  <c r="P14" i="8"/>
  <c r="Q14" i="8" s="1"/>
  <c r="P43" i="8"/>
  <c r="Q43" i="8" s="1"/>
  <c r="P45" i="8"/>
  <c r="Q45" i="8" s="1"/>
  <c r="P11" i="8"/>
  <c r="Q11" i="8" s="1"/>
  <c r="P40" i="8"/>
  <c r="Q40" i="8" s="1"/>
  <c r="P6" i="8"/>
  <c r="Q6" i="8" s="1"/>
  <c r="P32" i="8"/>
  <c r="Q32" i="8" s="1"/>
  <c r="P34" i="8"/>
  <c r="Q34" i="8" s="1"/>
  <c r="P26" i="8"/>
  <c r="Q26" i="8" s="1"/>
  <c r="P42" i="8"/>
  <c r="Q42" i="8" s="1"/>
  <c r="P39" i="8"/>
  <c r="Q39" i="8" s="1"/>
  <c r="P47" i="8"/>
  <c r="Q47" i="8" s="1"/>
  <c r="P41" i="8"/>
  <c r="Q41" i="8" s="1"/>
  <c r="P12" i="8"/>
  <c r="Q12" i="8" s="1"/>
  <c r="P5" i="8"/>
  <c r="Q5" i="8" s="1"/>
  <c r="P10" i="8"/>
  <c r="Q10" i="8" s="1"/>
  <c r="P9" i="8"/>
  <c r="Q9" i="8" s="1"/>
  <c r="P35" i="8"/>
  <c r="Q35" i="8" s="1"/>
  <c r="P46" i="8"/>
  <c r="Q46" i="8" s="1"/>
  <c r="P13" i="8"/>
  <c r="Q13" i="8" s="1"/>
  <c r="P38" i="8"/>
  <c r="Q38" i="8" s="1"/>
  <c r="P17" i="8"/>
  <c r="Q17" i="8" s="1"/>
  <c r="P22" i="8"/>
  <c r="Q22" i="8" s="1"/>
  <c r="P49" i="8"/>
  <c r="Q49" i="8" s="1"/>
  <c r="P51" i="8"/>
  <c r="Q51" i="8" s="1"/>
  <c r="P18" i="8"/>
  <c r="Q18" i="8" s="1"/>
  <c r="P52" i="8"/>
  <c r="Q52" i="8" s="1"/>
  <c r="P30" i="8"/>
  <c r="Q30" i="8" s="1"/>
  <c r="P44" i="8"/>
  <c r="Q44" i="8" s="1"/>
  <c r="P29" i="8"/>
  <c r="Q29" i="8" s="1"/>
  <c r="P24" i="8"/>
  <c r="Q24" i="8" s="1"/>
  <c r="P21" i="8"/>
  <c r="Q21" i="8" s="1"/>
  <c r="P48" i="8"/>
  <c r="Q48" i="8" s="1"/>
  <c r="P25" i="8"/>
  <c r="Q25" i="8" s="1"/>
  <c r="U52" i="1"/>
  <c r="O52" i="1"/>
  <c r="D51" i="7" s="1"/>
  <c r="O24" i="1"/>
  <c r="D23" i="7" s="1"/>
  <c r="O5" i="1"/>
  <c r="D4" i="7" s="1"/>
  <c r="O4" i="1"/>
  <c r="D3" i="7" s="1"/>
  <c r="O17" i="1"/>
  <c r="D16" i="7" s="1"/>
  <c r="O13" i="1"/>
  <c r="D12" i="7" s="1"/>
  <c r="O48" i="1"/>
  <c r="D47" i="7" s="1"/>
  <c r="O44" i="1"/>
  <c r="D43" i="7" s="1"/>
  <c r="O40" i="1"/>
  <c r="D39" i="7" s="1"/>
  <c r="O36" i="1"/>
  <c r="D35" i="7" s="1"/>
  <c r="O32" i="1"/>
  <c r="D31" i="7" s="1"/>
  <c r="O28" i="1"/>
  <c r="D27" i="7" s="1"/>
  <c r="O20" i="1"/>
  <c r="D19" i="7" s="1"/>
  <c r="O16" i="1"/>
  <c r="D15" i="7" s="1"/>
  <c r="O12" i="1"/>
  <c r="D11" i="7" s="1"/>
  <c r="O8" i="1"/>
  <c r="D7" i="7" s="1"/>
  <c r="O46" i="1"/>
  <c r="D45" i="7" s="1"/>
  <c r="L54" i="1"/>
  <c r="M54" i="1"/>
  <c r="N54" i="1"/>
  <c r="O9" i="1"/>
  <c r="D8" i="7" s="1"/>
  <c r="O50" i="1"/>
  <c r="D49" i="7" s="1"/>
  <c r="O47" i="1"/>
  <c r="D46" i="7" s="1"/>
  <c r="O43" i="1"/>
  <c r="D42" i="7" s="1"/>
  <c r="O39" i="1"/>
  <c r="D38" i="7" s="1"/>
  <c r="O38" i="1"/>
  <c r="D37" i="7" s="1"/>
  <c r="O35" i="1"/>
  <c r="D34" i="7" s="1"/>
  <c r="O34" i="1"/>
  <c r="D33" i="7" s="1"/>
  <c r="O31" i="1"/>
  <c r="D30" i="7" s="1"/>
  <c r="O30" i="1"/>
  <c r="D29" i="7" s="1"/>
  <c r="O27" i="1"/>
  <c r="D26" i="7" s="1"/>
  <c r="O23" i="1"/>
  <c r="D22" i="7" s="1"/>
  <c r="O22" i="1"/>
  <c r="D21" i="7" s="1"/>
  <c r="O19" i="1"/>
  <c r="D18" i="7" s="1"/>
  <c r="O15" i="1"/>
  <c r="D14" i="7" s="1"/>
  <c r="O7" i="1"/>
  <c r="D6" i="7" s="1"/>
  <c r="O42" i="1"/>
  <c r="D41" i="7" s="1"/>
  <c r="O26" i="1"/>
  <c r="D25" i="7" s="1"/>
  <c r="O11" i="1"/>
  <c r="D10" i="7" s="1"/>
  <c r="O49" i="1"/>
  <c r="D48" i="7" s="1"/>
  <c r="O45" i="1"/>
  <c r="D44" i="7" s="1"/>
  <c r="O41" i="1"/>
  <c r="D40" i="7" s="1"/>
  <c r="O37" i="1"/>
  <c r="D36" i="7" s="1"/>
  <c r="O33" i="1"/>
  <c r="D32" i="7" s="1"/>
  <c r="O29" i="1"/>
  <c r="D28" i="7" s="1"/>
  <c r="O25" i="1"/>
  <c r="D24" i="7" s="1"/>
  <c r="O21" i="1"/>
  <c r="D20" i="7" s="1"/>
  <c r="O18" i="1"/>
  <c r="D17" i="7" s="1"/>
  <c r="O14" i="1"/>
  <c r="D13" i="7" s="1"/>
  <c r="O10" i="1"/>
  <c r="D9" i="7" s="1"/>
  <c r="O6" i="1"/>
  <c r="D5" i="7" s="1"/>
  <c r="O3" i="1"/>
  <c r="D2" i="7" s="1"/>
  <c r="V52" i="1" l="1"/>
  <c r="W52" i="1" s="1"/>
  <c r="U54" i="1"/>
  <c r="D53" i="7"/>
  <c r="O54" i="1"/>
  <c r="S33" i="1" l="1"/>
  <c r="T33" i="1" s="1"/>
  <c r="S6" i="1"/>
  <c r="T6" i="1" s="1"/>
  <c r="S50" i="1"/>
  <c r="T50" i="1" s="1"/>
  <c r="S46" i="1"/>
  <c r="T46" i="1" s="1"/>
  <c r="S47" i="1"/>
  <c r="T47" i="1" s="1"/>
  <c r="S24" i="1"/>
  <c r="T24" i="1" s="1"/>
  <c r="S48" i="1"/>
  <c r="T48" i="1" s="1"/>
  <c r="S15" i="1"/>
  <c r="T15" i="1" s="1"/>
  <c r="S21" i="1"/>
  <c r="T21" i="1" s="1"/>
  <c r="S39" i="1"/>
  <c r="T39" i="1" s="1"/>
  <c r="S26" i="1"/>
  <c r="T26" i="1" s="1"/>
  <c r="S41" i="1"/>
  <c r="T41" i="1" s="1"/>
  <c r="S4" i="1"/>
  <c r="T4" i="1" s="1"/>
  <c r="S40" i="1"/>
  <c r="T40" i="1" s="1"/>
  <c r="S35" i="1"/>
  <c r="T35" i="1" s="1"/>
  <c r="S20" i="1"/>
  <c r="T20" i="1" s="1"/>
  <c r="S38" i="1"/>
  <c r="T38" i="1" s="1"/>
  <c r="S36" i="1"/>
  <c r="T36" i="1" s="1"/>
  <c r="S28" i="1"/>
  <c r="T28" i="1" s="1"/>
  <c r="S30" i="1"/>
  <c r="T30" i="1" s="1"/>
  <c r="S11" i="1"/>
  <c r="T11" i="1" s="1"/>
  <c r="S32" i="1"/>
  <c r="T32" i="1" s="1"/>
  <c r="S5" i="1"/>
  <c r="T5" i="1" s="1"/>
  <c r="S31" i="1"/>
  <c r="T31" i="1" s="1"/>
  <c r="S9" i="1"/>
  <c r="T9" i="1" s="1"/>
  <c r="S23" i="1"/>
  <c r="T23" i="1" s="1"/>
  <c r="S7" i="1"/>
  <c r="T7" i="1" s="1"/>
  <c r="S8" i="1"/>
  <c r="T8" i="1" s="1"/>
  <c r="S10" i="1"/>
  <c r="T10" i="1" s="1"/>
  <c r="S43" i="1"/>
  <c r="T43" i="1" s="1"/>
  <c r="S16" i="1"/>
  <c r="T16" i="1" s="1"/>
  <c r="S12" i="1"/>
  <c r="T12" i="1" s="1"/>
  <c r="S25" i="1"/>
  <c r="T25" i="1" s="1"/>
  <c r="S49" i="1"/>
  <c r="T49" i="1" s="1"/>
  <c r="S17" i="1"/>
  <c r="T17" i="1" s="1"/>
  <c r="S29" i="1"/>
  <c r="T29" i="1" s="1"/>
  <c r="S14" i="1"/>
  <c r="T14" i="1" s="1"/>
  <c r="S22" i="1"/>
  <c r="T22" i="1" s="1"/>
  <c r="S27" i="1"/>
  <c r="T27" i="1" s="1"/>
  <c r="S45" i="1"/>
  <c r="T45" i="1" s="1"/>
  <c r="S19" i="1"/>
  <c r="T19" i="1" s="1"/>
  <c r="S3" i="1"/>
  <c r="S44" i="1"/>
  <c r="T44" i="1" s="1"/>
  <c r="S18" i="1"/>
  <c r="T18" i="1" s="1"/>
  <c r="S42" i="1"/>
  <c r="T42" i="1" s="1"/>
  <c r="S13" i="1"/>
  <c r="T13" i="1" s="1"/>
  <c r="S37" i="1"/>
  <c r="T37" i="1" s="1"/>
  <c r="S34" i="1"/>
  <c r="T34" i="1" s="1"/>
  <c r="E16" i="7" l="1"/>
  <c r="V17" i="1"/>
  <c r="W17" i="1" s="1"/>
  <c r="E9" i="7"/>
  <c r="V10" i="1"/>
  <c r="W10" i="1" s="1"/>
  <c r="E8" i="7"/>
  <c r="V9" i="1"/>
  <c r="W9" i="1" s="1"/>
  <c r="E27" i="7"/>
  <c r="V28" i="1"/>
  <c r="W28" i="1" s="1"/>
  <c r="E17" i="7"/>
  <c r="V18" i="1"/>
  <c r="W18" i="1" s="1"/>
  <c r="E21" i="7"/>
  <c r="V22" i="1"/>
  <c r="W22" i="1" s="1"/>
  <c r="E48" i="7"/>
  <c r="V49" i="1"/>
  <c r="W49" i="1" s="1"/>
  <c r="E11" i="7"/>
  <c r="V12" i="1"/>
  <c r="W12" i="1" s="1"/>
  <c r="E42" i="7"/>
  <c r="V43" i="1"/>
  <c r="W43" i="1" s="1"/>
  <c r="E7" i="7"/>
  <c r="V8" i="1"/>
  <c r="W8" i="1" s="1"/>
  <c r="E22" i="7"/>
  <c r="V23" i="1"/>
  <c r="W23" i="1" s="1"/>
  <c r="E30" i="7"/>
  <c r="V31" i="1"/>
  <c r="W31" i="1" s="1"/>
  <c r="E31" i="7"/>
  <c r="V32" i="1"/>
  <c r="W32" i="1" s="1"/>
  <c r="E29" i="7"/>
  <c r="V30" i="1"/>
  <c r="W30" i="1" s="1"/>
  <c r="E35" i="7"/>
  <c r="V36" i="1"/>
  <c r="W36" i="1" s="1"/>
  <c r="E19" i="7"/>
  <c r="V20" i="1"/>
  <c r="W20" i="1" s="1"/>
  <c r="E39" i="7"/>
  <c r="V40" i="1"/>
  <c r="W40" i="1" s="1"/>
  <c r="E40" i="7"/>
  <c r="V41" i="1"/>
  <c r="W41" i="1" s="1"/>
  <c r="E12" i="7"/>
  <c r="V13" i="1"/>
  <c r="W13" i="1" s="1"/>
  <c r="E13" i="7"/>
  <c r="V14" i="1"/>
  <c r="W14" i="1" s="1"/>
  <c r="E15" i="7"/>
  <c r="V16" i="1"/>
  <c r="W16" i="1" s="1"/>
  <c r="E4" i="7"/>
  <c r="V5" i="1"/>
  <c r="W5" i="1" s="1"/>
  <c r="E37" i="7"/>
  <c r="V38" i="1"/>
  <c r="W38" i="1" s="1"/>
  <c r="E33" i="7"/>
  <c r="V34" i="1"/>
  <c r="W34" i="1" s="1"/>
  <c r="E44" i="7"/>
  <c r="V45" i="1"/>
  <c r="W45" i="1" s="1"/>
  <c r="E28" i="7"/>
  <c r="V29" i="1"/>
  <c r="W29" i="1" s="1"/>
  <c r="E36" i="7"/>
  <c r="V37" i="1"/>
  <c r="W37" i="1" s="1"/>
  <c r="E43" i="7"/>
  <c r="V44" i="1"/>
  <c r="W44" i="1" s="1"/>
  <c r="E38" i="7"/>
  <c r="V39" i="1"/>
  <c r="W39" i="1" s="1"/>
  <c r="E14" i="7"/>
  <c r="V15" i="1"/>
  <c r="W15" i="1" s="1"/>
  <c r="E23" i="7"/>
  <c r="V24" i="1"/>
  <c r="W24" i="1" s="1"/>
  <c r="E45" i="7"/>
  <c r="V46" i="1"/>
  <c r="W46" i="1" s="1"/>
  <c r="E5" i="7"/>
  <c r="V6" i="1"/>
  <c r="W6" i="1" s="1"/>
  <c r="E26" i="7"/>
  <c r="V27" i="1"/>
  <c r="W27" i="1" s="1"/>
  <c r="E24" i="7"/>
  <c r="V25" i="1"/>
  <c r="W25" i="1" s="1"/>
  <c r="E6" i="7"/>
  <c r="V7" i="1"/>
  <c r="W7" i="1" s="1"/>
  <c r="E10" i="7"/>
  <c r="V11" i="1"/>
  <c r="W11" i="1" s="1"/>
  <c r="E34" i="7"/>
  <c r="V35" i="1"/>
  <c r="W35" i="1" s="1"/>
  <c r="E3" i="7"/>
  <c r="V4" i="1"/>
  <c r="W4" i="1" s="1"/>
  <c r="E25" i="7"/>
  <c r="V26" i="1"/>
  <c r="W26" i="1" s="1"/>
  <c r="E41" i="7"/>
  <c r="V42" i="1"/>
  <c r="W42" i="1" s="1"/>
  <c r="E18" i="7"/>
  <c r="V19" i="1"/>
  <c r="W19" i="1" s="1"/>
  <c r="E20" i="7"/>
  <c r="V21" i="1"/>
  <c r="W21" i="1" s="1"/>
  <c r="E47" i="7"/>
  <c r="V48" i="1"/>
  <c r="W48" i="1" s="1"/>
  <c r="E46" i="7"/>
  <c r="V47" i="1"/>
  <c r="W47" i="1" s="1"/>
  <c r="E49" i="7"/>
  <c r="V50" i="1"/>
  <c r="W50" i="1" s="1"/>
  <c r="E32" i="7"/>
  <c r="V33" i="1"/>
  <c r="W33" i="1" s="1"/>
  <c r="Q54" i="1"/>
  <c r="T3" i="1"/>
  <c r="V3" i="1" s="1"/>
  <c r="W3" i="1" s="1"/>
  <c r="S54" i="1"/>
  <c r="V54" i="1" l="1"/>
  <c r="W54" i="1" s="1"/>
  <c r="T54" i="1"/>
  <c r="E2" i="7"/>
  <c r="E53" i="7" l="1"/>
  <c r="F41" i="7" l="1"/>
  <c r="H41" i="7" s="1"/>
  <c r="I41" i="7" s="1"/>
  <c r="F46" i="7"/>
  <c r="H46" i="7" s="1"/>
  <c r="F23" i="7"/>
  <c r="H23" i="7" s="1"/>
  <c r="P54" i="8"/>
  <c r="Q54" i="8" s="1"/>
  <c r="F34" i="7"/>
  <c r="H34" i="7" s="1"/>
  <c r="I34" i="7" s="1"/>
  <c r="F47" i="7"/>
  <c r="H47" i="7" s="1"/>
  <c r="I47" i="7" s="1"/>
  <c r="F16" i="7"/>
  <c r="H16" i="7" s="1"/>
  <c r="F22" i="7"/>
  <c r="H22" i="7" s="1"/>
  <c r="F31" i="7"/>
  <c r="H31" i="7" s="1"/>
  <c r="I31" i="7" s="1"/>
  <c r="F26" i="7"/>
  <c r="H26" i="7" s="1"/>
  <c r="F43" i="7"/>
  <c r="H43" i="7" s="1"/>
  <c r="F48" i="7"/>
  <c r="H48" i="7" s="1"/>
  <c r="F40" i="7"/>
  <c r="H40" i="7" s="1"/>
  <c r="F42" i="7"/>
  <c r="H42" i="7" s="1"/>
  <c r="F4" i="7"/>
  <c r="H4" i="7" s="1"/>
  <c r="F14" i="7"/>
  <c r="H14" i="7" s="1"/>
  <c r="F44" i="7"/>
  <c r="H44" i="7" s="1"/>
  <c r="F35" i="7"/>
  <c r="H35" i="7" s="1"/>
  <c r="F18" i="7"/>
  <c r="H18" i="7" s="1"/>
  <c r="F10" i="7"/>
  <c r="H10" i="7" s="1"/>
  <c r="F36" i="7"/>
  <c r="H36" i="7" s="1"/>
  <c r="F19" i="7"/>
  <c r="H19" i="7" s="1"/>
  <c r="F32" i="7"/>
  <c r="H32" i="7" s="1"/>
  <c r="I32" i="7" s="1"/>
  <c r="F17" i="7"/>
  <c r="H17" i="7" s="1"/>
  <c r="I17" i="7" s="1"/>
  <c r="F29" i="7"/>
  <c r="H29" i="7" s="1"/>
  <c r="F12" i="7"/>
  <c r="H12" i="7" s="1"/>
  <c r="F13" i="7"/>
  <c r="H13" i="7" s="1"/>
  <c r="F3" i="7"/>
  <c r="H3" i="7" s="1"/>
  <c r="I3" i="7" s="1"/>
  <c r="F11" i="7"/>
  <c r="H11" i="7" s="1"/>
  <c r="F20" i="7"/>
  <c r="H20" i="7" s="1"/>
  <c r="F5" i="7"/>
  <c r="H5" i="7" s="1"/>
  <c r="I5" i="7" s="1"/>
  <c r="F38" i="7"/>
  <c r="H38" i="7" s="1"/>
  <c r="F7" i="7"/>
  <c r="H7" i="7" s="1"/>
  <c r="I7" i="7" s="1"/>
  <c r="F15" i="7"/>
  <c r="H15" i="7" s="1"/>
  <c r="I15" i="7" s="1"/>
  <c r="F24" i="7"/>
  <c r="H24" i="7" s="1"/>
  <c r="F49" i="7"/>
  <c r="H49" i="7" s="1"/>
  <c r="F8" i="7"/>
  <c r="H8" i="7" s="1"/>
  <c r="F21" i="7"/>
  <c r="H21" i="7" s="1"/>
  <c r="F25" i="7"/>
  <c r="H25" i="7" s="1"/>
  <c r="I25" i="7" s="1"/>
  <c r="F28" i="7"/>
  <c r="H28" i="7" s="1"/>
  <c r="F33" i="7"/>
  <c r="H33" i="7" s="1"/>
  <c r="F27" i="7"/>
  <c r="H27" i="7" s="1"/>
  <c r="I27" i="7" s="1"/>
  <c r="F45" i="7"/>
  <c r="H45" i="7" s="1"/>
  <c r="F39" i="7"/>
  <c r="H39" i="7" s="1"/>
  <c r="F6" i="7"/>
  <c r="H6" i="7" s="1"/>
  <c r="F37" i="7"/>
  <c r="H37" i="7" s="1"/>
  <c r="I37" i="7" s="1"/>
  <c r="F9" i="7"/>
  <c r="H9" i="7" s="1"/>
  <c r="F30" i="7"/>
  <c r="H30" i="7" s="1"/>
  <c r="P56" i="8" l="1"/>
  <c r="J5" i="7"/>
  <c r="I11" i="7"/>
  <c r="J11" i="7" s="1"/>
  <c r="J15" i="7"/>
  <c r="I39" i="7"/>
  <c r="J39" i="7" s="1"/>
  <c r="I14" i="7"/>
  <c r="J14" i="7" s="1"/>
  <c r="I46" i="7"/>
  <c r="J46" i="7" s="1"/>
  <c r="I43" i="7"/>
  <c r="J43" i="7" s="1"/>
  <c r="I24" i="7"/>
  <c r="J24" i="7" s="1"/>
  <c r="I33" i="7"/>
  <c r="J33" i="7" s="1"/>
  <c r="I21" i="7"/>
  <c r="J21" i="7" s="1"/>
  <c r="I8" i="7"/>
  <c r="J8" i="7" s="1"/>
  <c r="I38" i="7"/>
  <c r="J38" i="7" s="1"/>
  <c r="I9" i="7"/>
  <c r="J9" i="7" s="1"/>
  <c r="I16" i="7"/>
  <c r="J16" i="7" s="1"/>
  <c r="I49" i="7"/>
  <c r="J49" i="7" s="1"/>
  <c r="I19" i="7"/>
  <c r="J19" i="7" s="1"/>
  <c r="J41" i="7"/>
  <c r="I36" i="7"/>
  <c r="J36" i="7" s="1"/>
  <c r="I35" i="7"/>
  <c r="J35" i="7" s="1"/>
  <c r="I13" i="7"/>
  <c r="J13" i="7" s="1"/>
  <c r="J47" i="7"/>
  <c r="I45" i="7"/>
  <c r="J45" i="7" s="1"/>
  <c r="I22" i="7"/>
  <c r="J22" i="7" s="1"/>
  <c r="I23" i="7"/>
  <c r="J23" i="7" s="1"/>
  <c r="I48" i="7"/>
  <c r="J48" i="7" s="1"/>
  <c r="J37" i="7"/>
  <c r="J7" i="7"/>
  <c r="I26" i="7"/>
  <c r="J26" i="7" s="1"/>
  <c r="I10" i="7"/>
  <c r="J10" i="7" s="1"/>
  <c r="J17" i="7"/>
  <c r="J25" i="7"/>
  <c r="I42" i="7"/>
  <c r="J42" i="7" s="1"/>
  <c r="I44" i="7"/>
  <c r="J44" i="7" s="1"/>
  <c r="I29" i="7"/>
  <c r="J29" i="7" s="1"/>
  <c r="I20" i="7"/>
  <c r="J20" i="7" s="1"/>
  <c r="I6" i="7"/>
  <c r="J6" i="7" s="1"/>
  <c r="F2" i="7"/>
  <c r="J27" i="7"/>
  <c r="I40" i="7"/>
  <c r="J40" i="7" s="1"/>
  <c r="J31" i="7"/>
  <c r="I12" i="7"/>
  <c r="J12" i="7" s="1"/>
  <c r="J32" i="7"/>
  <c r="I18" i="7"/>
  <c r="J18" i="7" s="1"/>
  <c r="I30" i="7"/>
  <c r="J30" i="7" s="1"/>
  <c r="I4" i="7"/>
  <c r="J4" i="7" s="1"/>
  <c r="J34" i="7"/>
  <c r="J3" i="7"/>
  <c r="I28" i="7"/>
  <c r="J28" i="7" s="1"/>
  <c r="N20" i="7" l="1"/>
  <c r="R20" i="7"/>
  <c r="N7" i="7"/>
  <c r="R7" i="7"/>
  <c r="N35" i="7"/>
  <c r="R35" i="7"/>
  <c r="N49" i="7"/>
  <c r="R49" i="7"/>
  <c r="N8" i="7"/>
  <c r="R8" i="7"/>
  <c r="N43" i="7"/>
  <c r="R43" i="7"/>
  <c r="N15" i="7"/>
  <c r="R15" i="7"/>
  <c r="N18" i="7"/>
  <c r="R18" i="7"/>
  <c r="N22" i="7"/>
  <c r="R22" i="7"/>
  <c r="N34" i="7"/>
  <c r="R34" i="7"/>
  <c r="N32" i="7"/>
  <c r="R32" i="7"/>
  <c r="N27" i="7"/>
  <c r="R27" i="7"/>
  <c r="N29" i="7"/>
  <c r="R29" i="7"/>
  <c r="N17" i="7"/>
  <c r="R17" i="7"/>
  <c r="N37" i="7"/>
  <c r="R37" i="7"/>
  <c r="N45" i="7"/>
  <c r="R45" i="7"/>
  <c r="N36" i="7"/>
  <c r="R36" i="7"/>
  <c r="N16" i="7"/>
  <c r="R16" i="7"/>
  <c r="N21" i="7"/>
  <c r="R21" i="7"/>
  <c r="N46" i="7"/>
  <c r="R46" i="7"/>
  <c r="N11" i="7"/>
  <c r="R11" i="7"/>
  <c r="N40" i="7"/>
  <c r="R40" i="7"/>
  <c r="N10" i="7"/>
  <c r="R10" i="7"/>
  <c r="N9" i="7"/>
  <c r="R9" i="7"/>
  <c r="N14" i="7"/>
  <c r="R14" i="7"/>
  <c r="N5" i="7"/>
  <c r="R5" i="7"/>
  <c r="N3" i="7"/>
  <c r="R3" i="7"/>
  <c r="N25" i="7"/>
  <c r="R25" i="7"/>
  <c r="N4" i="7"/>
  <c r="R4" i="7"/>
  <c r="N12" i="7"/>
  <c r="R12" i="7"/>
  <c r="N44" i="7"/>
  <c r="R44" i="7"/>
  <c r="N48" i="7"/>
  <c r="R48" i="7"/>
  <c r="N47" i="7"/>
  <c r="R47" i="7"/>
  <c r="N41" i="7"/>
  <c r="R41" i="7"/>
  <c r="N33" i="7"/>
  <c r="R33" i="7"/>
  <c r="N28" i="7"/>
  <c r="R28" i="7"/>
  <c r="N30" i="7"/>
  <c r="R30" i="7"/>
  <c r="N31" i="7"/>
  <c r="R31" i="7"/>
  <c r="N6" i="7"/>
  <c r="R6" i="7"/>
  <c r="N42" i="7"/>
  <c r="R42" i="7"/>
  <c r="N26" i="7"/>
  <c r="R26" i="7"/>
  <c r="N23" i="7"/>
  <c r="R23" i="7"/>
  <c r="N13" i="7"/>
  <c r="R13" i="7"/>
  <c r="N19" i="7"/>
  <c r="R19" i="7"/>
  <c r="N38" i="7"/>
  <c r="R38" i="7"/>
  <c r="N24" i="7"/>
  <c r="R24" i="7"/>
  <c r="N39" i="7"/>
  <c r="R39" i="7"/>
  <c r="H2" i="7"/>
  <c r="I2" i="7" l="1"/>
  <c r="J2" i="7" l="1"/>
  <c r="R2" i="7" l="1"/>
  <c r="N2" i="7"/>
  <c r="F51" i="7"/>
  <c r="F53" i="7" s="1"/>
  <c r="Q56" i="8"/>
  <c r="H51" i="7" l="1"/>
  <c r="H53" i="7" l="1"/>
  <c r="I51" i="7"/>
  <c r="I53" i="7" s="1"/>
  <c r="J51" i="7" l="1"/>
  <c r="J53" i="7" s="1"/>
  <c r="N51" i="7" l="1"/>
  <c r="N53" i="7" s="1"/>
  <c r="R51" i="7"/>
  <c r="R53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gsnape</author>
  </authors>
  <commentList>
    <comment ref="S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gsnape:</t>
        </r>
        <r>
          <rPr>
            <sz val="9"/>
            <color indexed="81"/>
            <rFont val="Tahoma"/>
            <family val="2"/>
          </rPr>
          <t xml:space="preserve">
No of Classes x 0.111</t>
        </r>
      </text>
    </comment>
    <comment ref="U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gsnape:</t>
        </r>
        <r>
          <rPr>
            <sz val="9"/>
            <color indexed="81"/>
            <rFont val="Tahoma"/>
            <family val="2"/>
          </rPr>
          <t xml:space="preserve">
(DHT x 0.3) + (PT x 0.7)</t>
        </r>
      </text>
    </comment>
    <comment ref="V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gsnape:</t>
        </r>
        <r>
          <rPr>
            <sz val="9"/>
            <color indexed="81"/>
            <rFont val="Tahoma"/>
            <family val="2"/>
          </rPr>
          <t xml:space="preserve">
Teaching FTE + Management Class Time</t>
        </r>
      </text>
    </comment>
    <comment ref="B2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gsnape:</t>
        </r>
        <r>
          <rPr>
            <sz val="9"/>
            <color indexed="81"/>
            <rFont val="Tahoma"/>
            <family val="2"/>
          </rPr>
          <t xml:space="preserve">
Includes Gaelic Unit</t>
        </r>
      </text>
    </comment>
    <comment ref="J35" authorId="0" shapeId="0" xr:uid="{00000000-0006-0000-0100-000005000000}">
      <text>
        <r>
          <rPr>
            <b/>
            <sz val="9"/>
            <color indexed="81"/>
            <rFont val="Tahoma"/>
            <charset val="1"/>
          </rPr>
          <t>gsnape:</t>
        </r>
        <r>
          <rPr>
            <sz val="9"/>
            <color indexed="81"/>
            <rFont val="Tahoma"/>
            <charset val="1"/>
          </rPr>
          <t xml:space="preserve">
Less 70 (ASN Wing)</t>
        </r>
      </text>
    </comment>
    <comment ref="N52" authorId="0" shapeId="0" xr:uid="{00000000-0006-0000-0100-000006000000}">
      <text>
        <r>
          <rPr>
            <b/>
            <sz val="9"/>
            <color indexed="81"/>
            <rFont val="Tahoma"/>
            <charset val="1"/>
          </rPr>
          <t>gsnape:</t>
        </r>
        <r>
          <rPr>
            <sz val="9"/>
            <color indexed="81"/>
            <rFont val="Tahoma"/>
            <charset val="1"/>
          </rPr>
          <t xml:space="preserve">
Manual entry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gsnape</author>
  </authors>
  <commentList>
    <comment ref="L1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gsnape:</t>
        </r>
        <r>
          <rPr>
            <sz val="9"/>
            <color indexed="81"/>
            <rFont val="Tahoma"/>
            <family val="2"/>
          </rPr>
          <t xml:space="preserve">
Manual Entry - To be reviewed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gsnape</author>
  </authors>
  <commentList>
    <comment ref="I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gsnape:</t>
        </r>
        <r>
          <rPr>
            <sz val="9"/>
            <color indexed="81"/>
            <rFont val="Tahoma"/>
            <family val="2"/>
          </rPr>
          <t xml:space="preserve">
No of Classes x 0.111</t>
        </r>
      </text>
    </comment>
    <comment ref="K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gsnape:</t>
        </r>
        <r>
          <rPr>
            <sz val="9"/>
            <color indexed="81"/>
            <rFont val="Tahoma"/>
            <family val="2"/>
          </rPr>
          <t xml:space="preserve">
(DHT x 0.3) + (PT x 0.7)</t>
        </r>
      </text>
    </comment>
  </commentList>
</comments>
</file>

<file path=xl/sharedStrings.xml><?xml version="1.0" encoding="utf-8"?>
<sst xmlns="http://schemas.openxmlformats.org/spreadsheetml/2006/main" count="505" uniqueCount="180">
  <si>
    <t>Cost Centre</t>
  </si>
  <si>
    <t>School</t>
  </si>
  <si>
    <t>No of Classes</t>
  </si>
  <si>
    <t>Management
FTE</t>
  </si>
  <si>
    <t>Teaching
FTE</t>
  </si>
  <si>
    <t>SFL
FTE</t>
  </si>
  <si>
    <t>Additonalities
FTE</t>
  </si>
  <si>
    <t>Sub-Total</t>
  </si>
  <si>
    <t>Supply
FTE (2%)</t>
  </si>
  <si>
    <t>Total</t>
  </si>
  <si>
    <t>19/20 Allocation (D Samson)</t>
  </si>
  <si>
    <t>Difference</t>
  </si>
  <si>
    <t>19/20 Allocation (Ledger)</t>
  </si>
  <si>
    <t>E30250</t>
  </si>
  <si>
    <t xml:space="preserve">Abbotswell </t>
  </si>
  <si>
    <t>E30277</t>
  </si>
  <si>
    <t>Airyhall</t>
  </si>
  <si>
    <t>E30286</t>
  </si>
  <si>
    <t>Ashley Road</t>
  </si>
  <si>
    <t>E30289</t>
  </si>
  <si>
    <t xml:space="preserve">Braehead </t>
  </si>
  <si>
    <t>E30307</t>
  </si>
  <si>
    <t>Bramble Brae</t>
  </si>
  <si>
    <t>E30591</t>
  </si>
  <si>
    <t>Brimmond</t>
  </si>
  <si>
    <t>E30313</t>
  </si>
  <si>
    <t xml:space="preserve">Broomhill </t>
  </si>
  <si>
    <t>E30352</t>
  </si>
  <si>
    <t>Charleston</t>
  </si>
  <si>
    <t>E30346</t>
  </si>
  <si>
    <t>Cornhill</t>
  </si>
  <si>
    <t>E30347</t>
  </si>
  <si>
    <t>Countesswells</t>
  </si>
  <si>
    <t>E30364</t>
  </si>
  <si>
    <t>Culter</t>
  </si>
  <si>
    <t>E30367</t>
  </si>
  <si>
    <t>Cults</t>
  </si>
  <si>
    <t>E30379</t>
  </si>
  <si>
    <t xml:space="preserve">Danestone </t>
  </si>
  <si>
    <t>E30403</t>
  </si>
  <si>
    <t>Dyce</t>
  </si>
  <si>
    <t>E30415</t>
  </si>
  <si>
    <t xml:space="preserve">Fernielea </t>
  </si>
  <si>
    <t>E30418</t>
  </si>
  <si>
    <t xml:space="preserve">Ferryhill </t>
  </si>
  <si>
    <t>E30424</t>
  </si>
  <si>
    <t xml:space="preserve">Forehill </t>
  </si>
  <si>
    <t>E30433</t>
  </si>
  <si>
    <t xml:space="preserve">Gilcomstoun </t>
  </si>
  <si>
    <t>E30436</t>
  </si>
  <si>
    <t xml:space="preserve">Glashieburn </t>
  </si>
  <si>
    <t>E30439</t>
  </si>
  <si>
    <t>Greenbrae</t>
  </si>
  <si>
    <t>E30445</t>
  </si>
  <si>
    <t>Hanover Street</t>
  </si>
  <si>
    <t>E30454</t>
  </si>
  <si>
    <t xml:space="preserve">Hazlehead </t>
  </si>
  <si>
    <t>E30456</t>
  </si>
  <si>
    <t>Heathryburn</t>
  </si>
  <si>
    <t>E30463</t>
  </si>
  <si>
    <t xml:space="preserve">Holy Family RC </t>
  </si>
  <si>
    <t>E30484</t>
  </si>
  <si>
    <t>Kaimhill</t>
  </si>
  <si>
    <t>E30693</t>
  </si>
  <si>
    <t xml:space="preserve">Kingsford </t>
  </si>
  <si>
    <t>E30508</t>
  </si>
  <si>
    <t>Kingswells</t>
  </si>
  <si>
    <t>E30514</t>
  </si>
  <si>
    <t>Kirkhill</t>
  </si>
  <si>
    <t>E30517</t>
  </si>
  <si>
    <t>Kittybrewster</t>
  </si>
  <si>
    <t>E30546</t>
  </si>
  <si>
    <t>Loirston</t>
  </si>
  <si>
    <t>E30690</t>
  </si>
  <si>
    <t>Manor Park</t>
  </si>
  <si>
    <t>E30567</t>
  </si>
  <si>
    <t xml:space="preserve">Middleton Park </t>
  </si>
  <si>
    <t>E30572</t>
  </si>
  <si>
    <t>Mile End</t>
  </si>
  <si>
    <t>E30573</t>
  </si>
  <si>
    <t xml:space="preserve">Milltimber </t>
  </si>
  <si>
    <t>E30579</t>
  </si>
  <si>
    <t xml:space="preserve">Muirfield </t>
  </si>
  <si>
    <t>E30633</t>
  </si>
  <si>
    <t xml:space="preserve">Quarryhill </t>
  </si>
  <si>
    <t>E30397</t>
  </si>
  <si>
    <t>Riverbank</t>
  </si>
  <si>
    <t>E30669</t>
  </si>
  <si>
    <t>Scotstown</t>
  </si>
  <si>
    <t>E30675</t>
  </si>
  <si>
    <t>Seaton</t>
  </si>
  <si>
    <t>E30687</t>
  </si>
  <si>
    <t xml:space="preserve">Skene Square </t>
  </si>
  <si>
    <t>E30720</t>
  </si>
  <si>
    <t>Stoneywood</t>
  </si>
  <si>
    <t>E30696</t>
  </si>
  <si>
    <t xml:space="preserve">St Josephs </t>
  </si>
  <si>
    <t>E30717</t>
  </si>
  <si>
    <t>St Peters RC</t>
  </si>
  <si>
    <t>E30732</t>
  </si>
  <si>
    <t>Sunnybank</t>
  </si>
  <si>
    <t>E30771</t>
  </si>
  <si>
    <t>Tullos</t>
  </si>
  <si>
    <t>E30795</t>
  </si>
  <si>
    <t>Walker Road</t>
  </si>
  <si>
    <t>E30798</t>
  </si>
  <si>
    <t xml:space="preserve">Westpark </t>
  </si>
  <si>
    <t>E30804</t>
  </si>
  <si>
    <t>Woodside</t>
  </si>
  <si>
    <t>E30430</t>
  </si>
  <si>
    <t>Gilcomstoun Gaelic</t>
  </si>
  <si>
    <t>2020 Pupil Roll Forecast</t>
  </si>
  <si>
    <t>Management</t>
  </si>
  <si>
    <t>Teaching</t>
  </si>
  <si>
    <t>Management Comparison</t>
  </si>
  <si>
    <t>P1</t>
  </si>
  <si>
    <t>P2</t>
  </si>
  <si>
    <t>P3</t>
  </si>
  <si>
    <t>P4</t>
  </si>
  <si>
    <t>P5</t>
  </si>
  <si>
    <t>P6</t>
  </si>
  <si>
    <t>P7</t>
  </si>
  <si>
    <t>Total
Pupil
Numbers</t>
  </si>
  <si>
    <t>Head 
Teacher
FTE</t>
  </si>
  <si>
    <t xml:space="preserve">
DHT 
FTE</t>
  </si>
  <si>
    <t>Principal
Teacher
FTE</t>
  </si>
  <si>
    <t>Total
Management
FTE</t>
  </si>
  <si>
    <t>Classes</t>
  </si>
  <si>
    <t>Unpromoted
Teacher
Base
FTE</t>
  </si>
  <si>
    <t xml:space="preserve">
McCrone
FTE </t>
  </si>
  <si>
    <t xml:space="preserve">
Teaching
FTE</t>
  </si>
  <si>
    <t>Management Teaching
Time
FTE</t>
  </si>
  <si>
    <t>Teaching Equivalent
FTE</t>
  </si>
  <si>
    <t>Difference with classes</t>
  </si>
  <si>
    <t>DHT
19/20</t>
  </si>
  <si>
    <t>PT
19/20</t>
  </si>
  <si>
    <t>Vacancy Factor 19/20</t>
  </si>
  <si>
    <t>N/A</t>
  </si>
  <si>
    <t>Assumptions</t>
  </si>
  <si>
    <t>McCrone - No of Classes x 0.11 FTE</t>
  </si>
  <si>
    <t>Management Teaching Time - DHT = 0.3 FTE, PT = 0.7 FTE</t>
  </si>
  <si>
    <t>HTs have no teaching time</t>
  </si>
  <si>
    <t>Mile End ASN Wing Management (1 DHT + 1 PT) - To be provided outwith formula</t>
  </si>
  <si>
    <t>Support For Learning</t>
  </si>
  <si>
    <t>Fixed</t>
  </si>
  <si>
    <t>Variable</t>
  </si>
  <si>
    <t>SFL Total</t>
  </si>
  <si>
    <t>School Roll (30%)</t>
  </si>
  <si>
    <t>Deprivation (70%)</t>
  </si>
  <si>
    <t>Banding</t>
  </si>
  <si>
    <t xml:space="preserve">
FTE</t>
  </si>
  <si>
    <t>% of pupils in lowest 20% of SIMD deprivation index</t>
  </si>
  <si>
    <t>Number of pupils in lowest 20% of deprivation index</t>
  </si>
  <si>
    <t>Support for Learning - Fixed Element</t>
  </si>
  <si>
    <t>Roll</t>
  </si>
  <si>
    <t>Entitlement</t>
  </si>
  <si>
    <t>No of Schools</t>
  </si>
  <si>
    <t>0 - 200</t>
  </si>
  <si>
    <t>201 - 325</t>
  </si>
  <si>
    <t>326 - 450</t>
  </si>
  <si>
    <t>451 - 575</t>
  </si>
  <si>
    <t>576 - 700</t>
  </si>
  <si>
    <t>19/20 SFL FTE</t>
  </si>
  <si>
    <t>Additionalities</t>
  </si>
  <si>
    <t>Description</t>
  </si>
  <si>
    <t>7 Pupil Language Unit</t>
  </si>
  <si>
    <t>Gaelic Development Officer</t>
  </si>
  <si>
    <t>7 Pupil Dyslexia Service</t>
  </si>
  <si>
    <t>Trade Union Duties</t>
  </si>
  <si>
    <t>15.89 FTE for ASN Wing - Accounted for Separately</t>
  </si>
  <si>
    <t>14 Pupil Language Unit</t>
  </si>
  <si>
    <t>ACC Primary Teaching - Core Allocation Per Number of Classes</t>
  </si>
  <si>
    <t>No of 
Classes</t>
  </si>
  <si>
    <t>Teaching Requirement
FTE</t>
  </si>
  <si>
    <t xml:space="preserve">
DHT
FTE</t>
  </si>
  <si>
    <t>Total
Promoted
FTE</t>
  </si>
  <si>
    <t xml:space="preserve">
Teachers
FTE</t>
  </si>
  <si>
    <t xml:space="preserve">
McCrone
FTE</t>
  </si>
  <si>
    <t>Unpromoted
Teaching
FTE</t>
  </si>
  <si>
    <t>Difference
(Requirement 
v Equivalent)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</si>
</sst>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_-;_-@_-"/>
    <numFmt numFmtId="165" formatCode="_-* #,##0.0_-;\-* #,##0.0_-;_-* &quot;-&quot;?_-;_-@_-"/>
    <numFmt numFmtId="166" formatCode="_-* #,##0.00_-;\-* #,##0.00_-;_-* &quot;-&quot;?_-;_-@_-"/>
    <numFmt numFmtId="167" formatCode="_-* #,##0.00_-;\-* #,##0.00_-;_-* &quot;-&quot;_-;_-@_-"/>
    <numFmt numFmtId="168" formatCode="#,##0;[Red]\(#,##0\)"/>
  </numFmts>
  <fonts count="14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9" fontId="4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2" xfId="0" quotePrefix="1" applyFont="1" applyBorder="1"/>
    <xf numFmtId="0" fontId="1" fillId="0" borderId="1" xfId="0" quotePrefix="1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2" borderId="1" xfId="0" quotePrefix="1" applyFont="1" applyFill="1" applyBorder="1"/>
    <xf numFmtId="0" fontId="1" fillId="2" borderId="1" xfId="0" quotePrefix="1" applyFont="1" applyFill="1" applyBorder="1" applyAlignment="1">
      <alignment horizontal="center"/>
    </xf>
    <xf numFmtId="2" fontId="2" fillId="0" borderId="0" xfId="0" applyNumberFormat="1" applyFont="1"/>
    <xf numFmtId="0" fontId="1" fillId="0" borderId="0" xfId="0" quotePrefix="1" applyFont="1" applyBorder="1"/>
    <xf numFmtId="0" fontId="1" fillId="0" borderId="0" xfId="0" quotePrefix="1" applyFont="1" applyBorder="1" applyAlignment="1">
      <alignment horizontal="center"/>
    </xf>
    <xf numFmtId="2" fontId="1" fillId="0" borderId="0" xfId="0" quotePrefix="1" applyNumberFormat="1" applyFont="1" applyBorder="1" applyAlignment="1">
      <alignment horizontal="right"/>
    </xf>
    <xf numFmtId="2" fontId="0" fillId="0" borderId="0" xfId="0" applyNumberFormat="1"/>
    <xf numFmtId="0" fontId="1" fillId="0" borderId="1" xfId="0" quotePrefix="1" applyFont="1" applyFill="1" applyBorder="1"/>
    <xf numFmtId="0" fontId="1" fillId="0" borderId="1" xfId="0" quotePrefix="1" applyFont="1" applyFill="1" applyBorder="1" applyAlignment="1">
      <alignment horizontal="center"/>
    </xf>
    <xf numFmtId="0" fontId="10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Fill="1" applyBorder="1"/>
    <xf numFmtId="0" fontId="1" fillId="0" borderId="0" xfId="1" applyFont="1" applyFill="1"/>
    <xf numFmtId="164" fontId="1" fillId="0" borderId="0" xfId="1" applyNumberFormat="1" applyFont="1" applyFill="1" applyBorder="1"/>
    <xf numFmtId="0" fontId="7" fillId="0" borderId="0" xfId="0" applyFont="1"/>
    <xf numFmtId="2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10" xfId="0" applyFont="1" applyBorder="1"/>
    <xf numFmtId="0" fontId="0" fillId="0" borderId="1" xfId="0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11" fillId="0" borderId="1" xfId="0" quotePrefix="1" applyFont="1" applyBorder="1"/>
    <xf numFmtId="2" fontId="7" fillId="0" borderId="1" xfId="0" applyNumberFormat="1" applyFont="1" applyBorder="1"/>
    <xf numFmtId="0" fontId="7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11" fillId="2" borderId="1" xfId="0" quotePrefix="1" applyFont="1" applyFill="1" applyBorder="1" applyAlignment="1">
      <alignment horizontal="center"/>
    </xf>
    <xf numFmtId="0" fontId="11" fillId="0" borderId="1" xfId="0" quotePrefix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 wrapText="1"/>
    </xf>
    <xf numFmtId="0" fontId="1" fillId="3" borderId="1" xfId="1" applyFont="1" applyFill="1" applyBorder="1"/>
    <xf numFmtId="165" fontId="1" fillId="0" borderId="1" xfId="1" applyNumberFormat="1" applyFont="1" applyFill="1" applyBorder="1"/>
    <xf numFmtId="2" fontId="1" fillId="3" borderId="1" xfId="1" applyNumberFormat="1" applyFont="1" applyFill="1" applyBorder="1"/>
    <xf numFmtId="0" fontId="1" fillId="0" borderId="0" xfId="1" applyFont="1" applyFill="1" applyBorder="1" applyAlignment="1">
      <alignment horizontal="center" vertical="center" wrapText="1"/>
    </xf>
    <xf numFmtId="166" fontId="1" fillId="0" borderId="1" xfId="1" applyNumberFormat="1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2" fontId="11" fillId="4" borderId="1" xfId="0" quotePrefix="1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/>
    <xf numFmtId="0" fontId="2" fillId="4" borderId="1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/>
    <xf numFmtId="0" fontId="7" fillId="5" borderId="1" xfId="0" applyFont="1" applyFill="1" applyBorder="1"/>
    <xf numFmtId="2" fontId="11" fillId="5" borderId="1" xfId="0" quotePrefix="1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0" fontId="2" fillId="5" borderId="1" xfId="0" applyFont="1" applyFill="1" applyBorder="1"/>
    <xf numFmtId="0" fontId="2" fillId="6" borderId="1" xfId="0" applyFont="1" applyFill="1" applyBorder="1" applyAlignment="1">
      <alignment horizontal="center" vertical="center" wrapText="1"/>
    </xf>
    <xf numFmtId="2" fontId="7" fillId="6" borderId="1" xfId="0" applyNumberFormat="1" applyFont="1" applyFill="1" applyBorder="1"/>
    <xf numFmtId="2" fontId="2" fillId="6" borderId="1" xfId="0" applyNumberFormat="1" applyFont="1" applyFill="1" applyBorder="1"/>
    <xf numFmtId="0" fontId="2" fillId="6" borderId="1" xfId="0" applyFont="1" applyFill="1" applyBorder="1"/>
    <xf numFmtId="0" fontId="2" fillId="7" borderId="1" xfId="0" applyFont="1" applyFill="1" applyBorder="1" applyAlignment="1">
      <alignment horizontal="center" vertical="center" wrapText="1"/>
    </xf>
    <xf numFmtId="2" fontId="2" fillId="7" borderId="1" xfId="0" applyNumberFormat="1" applyFont="1" applyFill="1" applyBorder="1"/>
    <xf numFmtId="2" fontId="7" fillId="7" borderId="1" xfId="0" applyNumberFormat="1" applyFont="1" applyFill="1" applyBorder="1"/>
    <xf numFmtId="0" fontId="7" fillId="8" borderId="1" xfId="0" applyFont="1" applyFill="1" applyBorder="1" applyAlignment="1">
      <alignment horizontal="center" vertical="center" wrapText="1"/>
    </xf>
    <xf numFmtId="2" fontId="7" fillId="8" borderId="1" xfId="0" applyNumberFormat="1" applyFont="1" applyFill="1" applyBorder="1"/>
    <xf numFmtId="0" fontId="7" fillId="8" borderId="1" xfId="0" applyFont="1" applyFill="1" applyBorder="1"/>
    <xf numFmtId="0" fontId="1" fillId="0" borderId="5" xfId="1" applyFont="1" applyFill="1" applyBorder="1" applyAlignment="1">
      <alignment horizontal="center" vertical="center" wrapText="1"/>
    </xf>
    <xf numFmtId="2" fontId="1" fillId="0" borderId="5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2" fontId="7" fillId="9" borderId="1" xfId="0" applyNumberFormat="1" applyFont="1" applyFill="1" applyBorder="1"/>
    <xf numFmtId="10" fontId="2" fillId="2" borderId="1" xfId="3" applyNumberFormat="1" applyFont="1" applyFill="1" applyBorder="1"/>
    <xf numFmtId="10" fontId="2" fillId="0" borderId="1" xfId="3" applyNumberFormat="1" applyFont="1" applyBorder="1"/>
    <xf numFmtId="2" fontId="7" fillId="4" borderId="1" xfId="0" applyNumberFormat="1" applyFont="1" applyFill="1" applyBorder="1"/>
    <xf numFmtId="2" fontId="1" fillId="0" borderId="1" xfId="1" applyNumberFormat="1" applyFont="1" applyFill="1" applyBorder="1"/>
    <xf numFmtId="3" fontId="11" fillId="0" borderId="1" xfId="0" quotePrefix="1" applyNumberFormat="1" applyFont="1" applyBorder="1" applyAlignment="1">
      <alignment horizontal="center"/>
    </xf>
    <xf numFmtId="0" fontId="2" fillId="10" borderId="1" xfId="0" applyFont="1" applyFill="1" applyBorder="1" applyAlignment="1">
      <alignment horizontal="center" vertical="center" wrapText="1"/>
    </xf>
    <xf numFmtId="2" fontId="2" fillId="10" borderId="1" xfId="0" applyNumberFormat="1" applyFont="1" applyFill="1" applyBorder="1"/>
    <xf numFmtId="0" fontId="2" fillId="10" borderId="1" xfId="0" applyFont="1" applyFill="1" applyBorder="1"/>
    <xf numFmtId="2" fontId="7" fillId="10" borderId="1" xfId="0" applyNumberFormat="1" applyFont="1" applyFill="1" applyBorder="1"/>
    <xf numFmtId="1" fontId="2" fillId="0" borderId="1" xfId="0" applyNumberFormat="1" applyFont="1" applyBorder="1"/>
    <xf numFmtId="2" fontId="11" fillId="0" borderId="1" xfId="0" quotePrefix="1" applyNumberFormat="1" applyFont="1" applyBorder="1" applyAlignment="1">
      <alignment horizontal="right"/>
    </xf>
    <xf numFmtId="2" fontId="11" fillId="0" borderId="0" xfId="0" quotePrefix="1" applyNumberFormat="1" applyFont="1" applyBorder="1" applyAlignment="1">
      <alignment horizontal="right"/>
    </xf>
    <xf numFmtId="1" fontId="11" fillId="0" borderId="1" xfId="0" quotePrefix="1" applyNumberFormat="1" applyFont="1" applyBorder="1" applyAlignment="1">
      <alignment horizontal="right"/>
    </xf>
    <xf numFmtId="0" fontId="1" fillId="0" borderId="2" xfId="0" quotePrefix="1" applyFont="1" applyFill="1" applyBorder="1"/>
    <xf numFmtId="0" fontId="11" fillId="0" borderId="1" xfId="0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 vertical="center" wrapText="1"/>
    </xf>
    <xf numFmtId="166" fontId="1" fillId="2" borderId="1" xfId="1" applyNumberFormat="1" applyFont="1" applyFill="1" applyBorder="1"/>
    <xf numFmtId="2" fontId="1" fillId="2" borderId="1" xfId="1" applyNumberFormat="1" applyFont="1" applyFill="1" applyBorder="1"/>
    <xf numFmtId="167" fontId="1" fillId="0" borderId="1" xfId="1" applyNumberFormat="1" applyFont="1" applyFill="1" applyBorder="1"/>
    <xf numFmtId="167" fontId="1" fillId="4" borderId="1" xfId="1" applyNumberFormat="1" applyFont="1" applyFill="1" applyBorder="1"/>
    <xf numFmtId="1" fontId="7" fillId="0" borderId="1" xfId="0" applyNumberFormat="1" applyFont="1" applyBorder="1"/>
    <xf numFmtId="2" fontId="7" fillId="0" borderId="1" xfId="0" applyNumberFormat="1" applyFont="1" applyFill="1" applyBorder="1"/>
    <xf numFmtId="2" fontId="2" fillId="0" borderId="1" xfId="0" applyNumberFormat="1" applyFont="1" applyFill="1" applyBorder="1"/>
    <xf numFmtId="2" fontId="2" fillId="0" borderId="0" xfId="0" applyNumberFormat="1" applyFont="1" applyFill="1" applyBorder="1"/>
    <xf numFmtId="2" fontId="2" fillId="0" borderId="0" xfId="0" applyNumberFormat="1" applyFont="1" applyBorder="1"/>
    <xf numFmtId="2" fontId="7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168" fontId="2" fillId="10" borderId="1" xfId="0" applyNumberFormat="1" applyFont="1" applyFill="1" applyBorder="1"/>
    <xf numFmtId="168" fontId="2" fillId="10" borderId="1" xfId="0" applyNumberFormat="1" applyFont="1" applyFill="1" applyBorder="1" applyAlignment="1">
      <alignment horizontal="right"/>
    </xf>
    <xf numFmtId="168" fontId="7" fillId="10" borderId="1" xfId="0" applyNumberFormat="1" applyFont="1" applyFill="1" applyBorder="1"/>
    <xf numFmtId="0" fontId="11" fillId="0" borderId="5" xfId="1" applyFont="1" applyFill="1" applyBorder="1" applyAlignment="1">
      <alignment horizontal="center" vertical="center" wrapText="1"/>
    </xf>
    <xf numFmtId="0" fontId="11" fillId="0" borderId="1" xfId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</cellXfs>
  <cellStyles count="4">
    <cellStyle name="Normal" xfId="0" builtinId="0"/>
    <cellStyle name="Normal 5" xfId="2" xr:uid="{00000000-0005-0000-0000-000001000000}"/>
    <cellStyle name="Normal_Prim - Employee Costs" xfId="1" xr:uid="{00000000-0005-0000-0000-000002000000}"/>
    <cellStyle name="Per 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Layout" zoomScaleNormal="120" workbookViewId="0">
      <selection activeCell="B31" sqref="B31"/>
    </sheetView>
  </sheetViews>
  <sheetFormatPr defaultRowHeight="12.75"/>
  <cols>
    <col min="1" max="1" width="9.140625" style="1"/>
    <col min="2" max="2" width="16.5703125" style="1" bestFit="1" customWidth="1"/>
    <col min="3" max="3" width="7.42578125" style="1" customWidth="1"/>
    <col min="4" max="4" width="11.42578125" style="1" customWidth="1"/>
    <col min="5" max="5" width="11.140625" style="1" customWidth="1"/>
    <col min="6" max="6" width="9.140625" style="1"/>
    <col min="7" max="7" width="11.85546875" style="1" customWidth="1"/>
    <col min="8" max="8" width="9.140625" style="23"/>
    <col min="9" max="9" width="9.140625" style="1"/>
    <col min="10" max="10" width="9.140625" style="23"/>
    <col min="11" max="11" width="9.140625" style="1"/>
    <col min="12" max="12" width="9.140625" style="1" hidden="1" customWidth="1"/>
    <col min="13" max="15" width="10" style="1" hidden="1" customWidth="1"/>
    <col min="16" max="16" width="0" style="1" hidden="1" customWidth="1"/>
    <col min="17" max="18" width="10" style="1" hidden="1" customWidth="1"/>
    <col min="19" max="16384" width="9.140625" style="1"/>
  </cols>
  <sheetData>
    <row r="1" spans="1:18" ht="38.25">
      <c r="A1" s="107" t="s">
        <v>0</v>
      </c>
      <c r="B1" s="107" t="s">
        <v>1</v>
      </c>
      <c r="C1" s="107" t="s">
        <v>2</v>
      </c>
      <c r="D1" s="48" t="s">
        <v>3</v>
      </c>
      <c r="E1" s="55" t="s">
        <v>4</v>
      </c>
      <c r="F1" s="58" t="s">
        <v>5</v>
      </c>
      <c r="G1" s="62" t="s">
        <v>6</v>
      </c>
      <c r="H1" s="106" t="s">
        <v>7</v>
      </c>
      <c r="I1" s="107" t="s">
        <v>8</v>
      </c>
      <c r="J1" s="65" t="s">
        <v>9</v>
      </c>
      <c r="M1" s="107" t="s">
        <v>10</v>
      </c>
      <c r="N1" s="107" t="s">
        <v>11</v>
      </c>
      <c r="O1" s="34"/>
      <c r="Q1" s="107" t="s">
        <v>12</v>
      </c>
      <c r="R1" s="107" t="s">
        <v>11</v>
      </c>
    </row>
    <row r="2" spans="1:18">
      <c r="A2" s="18" t="s">
        <v>13</v>
      </c>
      <c r="B2" s="2" t="s">
        <v>14</v>
      </c>
      <c r="C2" s="2">
        <f>'Core Staffing'!Q3</f>
        <v>10</v>
      </c>
      <c r="D2" s="49">
        <f>'Core Staffing'!O3</f>
        <v>2.8</v>
      </c>
      <c r="E2" s="56">
        <f>'Core Staffing'!T3</f>
        <v>10.25</v>
      </c>
      <c r="F2" s="60">
        <f>SFL!Q5</f>
        <v>1.4865790437965691</v>
      </c>
      <c r="G2" s="63">
        <f>Additionalities!C2</f>
        <v>0</v>
      </c>
      <c r="H2" s="32">
        <f t="shared" ref="H2:H49" si="0">SUM(D2:G2)</f>
        <v>14.53657904379657</v>
      </c>
      <c r="I2" s="24">
        <f>H2*0.02</f>
        <v>0.29073158087593137</v>
      </c>
      <c r="J2" s="66">
        <f>SUM(H2:I2)</f>
        <v>14.827310624672501</v>
      </c>
      <c r="L2" s="1">
        <v>14.164524433996897</v>
      </c>
      <c r="M2" s="24">
        <f>L2-1.12</f>
        <v>13.044524433996898</v>
      </c>
      <c r="N2" s="24">
        <f t="shared" ref="N2:N49" si="1">J2-M2</f>
        <v>1.7827861906756031</v>
      </c>
      <c r="O2" s="97"/>
      <c r="P2" s="1">
        <v>14.82</v>
      </c>
      <c r="Q2" s="24">
        <f>P2-1.12</f>
        <v>13.7</v>
      </c>
      <c r="R2" s="24">
        <f>J2-Q2</f>
        <v>1.1273106246725018</v>
      </c>
    </row>
    <row r="3" spans="1:18">
      <c r="A3" s="18" t="s">
        <v>15</v>
      </c>
      <c r="B3" s="2" t="s">
        <v>16</v>
      </c>
      <c r="C3" s="2">
        <f>'Core Staffing'!Q4</f>
        <v>13</v>
      </c>
      <c r="D3" s="49">
        <f>'Core Staffing'!O4</f>
        <v>3.2</v>
      </c>
      <c r="E3" s="56">
        <f>'Core Staffing'!T4</f>
        <v>13.542999999999999</v>
      </c>
      <c r="F3" s="60">
        <f>SFL!Q6</f>
        <v>0.93789834380354076</v>
      </c>
      <c r="G3" s="63">
        <f>Additionalities!C3</f>
        <v>0</v>
      </c>
      <c r="H3" s="32">
        <f t="shared" si="0"/>
        <v>17.680898343803538</v>
      </c>
      <c r="I3" s="24">
        <f t="shared" ref="I3:I51" si="2">H3*0.02</f>
        <v>0.35361796687607078</v>
      </c>
      <c r="J3" s="66">
        <f t="shared" ref="J3:J51" si="3">SUM(H3:I3)</f>
        <v>18.03451631067961</v>
      </c>
      <c r="L3" s="1">
        <v>18.97088909</v>
      </c>
      <c r="M3" s="24">
        <f t="shared" ref="M3:M9" si="4">L3-1.12</f>
        <v>17.850889089999999</v>
      </c>
      <c r="N3" s="24">
        <f t="shared" si="1"/>
        <v>0.18362722067961101</v>
      </c>
      <c r="O3" s="97"/>
      <c r="P3" s="1">
        <v>19.03</v>
      </c>
      <c r="Q3" s="24">
        <f t="shared" ref="Q3:Q8" si="5">P3-1.12</f>
        <v>17.91</v>
      </c>
      <c r="R3" s="24">
        <f t="shared" ref="R3:R51" si="6">J3-Q3</f>
        <v>0.12451631067960989</v>
      </c>
    </row>
    <row r="4" spans="1:18">
      <c r="A4" s="18" t="s">
        <v>17</v>
      </c>
      <c r="B4" s="4" t="s">
        <v>18</v>
      </c>
      <c r="C4" s="2">
        <f>'Core Staffing'!Q5</f>
        <v>15</v>
      </c>
      <c r="D4" s="49">
        <f>'Core Staffing'!O5</f>
        <v>3.6</v>
      </c>
      <c r="E4" s="56">
        <f>'Core Staffing'!T5</f>
        <v>15.645</v>
      </c>
      <c r="F4" s="60">
        <f>SFL!Q7</f>
        <v>1.1906339234723013</v>
      </c>
      <c r="G4" s="63">
        <f>Additionalities!C4</f>
        <v>0</v>
      </c>
      <c r="H4" s="32">
        <f t="shared" si="0"/>
        <v>20.435633923472302</v>
      </c>
      <c r="I4" s="24">
        <f t="shared" si="2"/>
        <v>0.40871267846944603</v>
      </c>
      <c r="J4" s="66">
        <f t="shared" si="3"/>
        <v>20.844346601941748</v>
      </c>
      <c r="L4" s="1">
        <v>20.275597449999999</v>
      </c>
      <c r="M4" s="24">
        <f t="shared" si="4"/>
        <v>19.155597449999998</v>
      </c>
      <c r="N4" s="24">
        <f t="shared" si="1"/>
        <v>1.6887491519417495</v>
      </c>
      <c r="O4" s="97"/>
      <c r="P4" s="1">
        <v>20.329999999999998</v>
      </c>
      <c r="Q4" s="24">
        <f t="shared" si="5"/>
        <v>19.209999999999997</v>
      </c>
      <c r="R4" s="24">
        <f t="shared" si="6"/>
        <v>1.6343466019417505</v>
      </c>
    </row>
    <row r="5" spans="1:18">
      <c r="A5" s="18" t="s">
        <v>19</v>
      </c>
      <c r="B5" s="4" t="s">
        <v>20</v>
      </c>
      <c r="C5" s="2">
        <f>'Core Staffing'!Q6</f>
        <v>10</v>
      </c>
      <c r="D5" s="49">
        <f>'Core Staffing'!O6</f>
        <v>2.8</v>
      </c>
      <c r="E5" s="56">
        <f>'Core Staffing'!T6</f>
        <v>10.25</v>
      </c>
      <c r="F5" s="60">
        <f>SFL!Q8</f>
        <v>0.79974596103074502</v>
      </c>
      <c r="G5" s="63">
        <f>Additionalities!C5</f>
        <v>0</v>
      </c>
      <c r="H5" s="32">
        <f t="shared" si="0"/>
        <v>13.849745961030745</v>
      </c>
      <c r="I5" s="24">
        <f t="shared" si="2"/>
        <v>0.27699491922061492</v>
      </c>
      <c r="J5" s="66">
        <f t="shared" si="3"/>
        <v>14.12674088025136</v>
      </c>
      <c r="L5" s="1">
        <v>14.16147688439</v>
      </c>
      <c r="M5" s="24">
        <f t="shared" si="4"/>
        <v>13.041476884390001</v>
      </c>
      <c r="N5" s="24">
        <f t="shared" si="1"/>
        <v>1.085263995861359</v>
      </c>
      <c r="O5" s="97"/>
      <c r="P5" s="1">
        <v>14.26</v>
      </c>
      <c r="Q5" s="24">
        <f t="shared" si="5"/>
        <v>13.14</v>
      </c>
      <c r="R5" s="24">
        <f t="shared" si="6"/>
        <v>0.98674088025135909</v>
      </c>
    </row>
    <row r="6" spans="1:18">
      <c r="A6" s="18" t="s">
        <v>21</v>
      </c>
      <c r="B6" s="4" t="s">
        <v>22</v>
      </c>
      <c r="C6" s="2">
        <f>'Core Staffing'!Q7</f>
        <v>7</v>
      </c>
      <c r="D6" s="49">
        <f>'Core Staffing'!O7</f>
        <v>2</v>
      </c>
      <c r="E6" s="56">
        <f>'Core Staffing'!T7</f>
        <v>7.4770000000000003</v>
      </c>
      <c r="F6" s="60">
        <f>SFL!Q9</f>
        <v>1.5230315277639579</v>
      </c>
      <c r="G6" s="63">
        <f>Additionalities!C6</f>
        <v>0</v>
      </c>
      <c r="H6" s="32">
        <f t="shared" si="0"/>
        <v>11.000031527763959</v>
      </c>
      <c r="I6" s="24">
        <f t="shared" si="2"/>
        <v>0.22000063055527919</v>
      </c>
      <c r="J6" s="66">
        <f t="shared" si="3"/>
        <v>11.220032158319238</v>
      </c>
      <c r="L6" s="1">
        <v>13.180560780405003</v>
      </c>
      <c r="M6" s="24">
        <f t="shared" si="4"/>
        <v>12.060560780405002</v>
      </c>
      <c r="N6" s="24">
        <f t="shared" si="1"/>
        <v>-0.84052862208576329</v>
      </c>
      <c r="O6" s="97"/>
      <c r="P6" s="1">
        <v>13.68</v>
      </c>
      <c r="Q6" s="24">
        <f t="shared" si="5"/>
        <v>12.559999999999999</v>
      </c>
      <c r="R6" s="24">
        <f t="shared" si="6"/>
        <v>-1.3399678416807603</v>
      </c>
    </row>
    <row r="7" spans="1:18">
      <c r="A7" s="18" t="s">
        <v>23</v>
      </c>
      <c r="B7" s="2" t="s">
        <v>24</v>
      </c>
      <c r="C7" s="2">
        <f>'Core Staffing'!Q8</f>
        <v>16</v>
      </c>
      <c r="D7" s="49">
        <f>'Core Staffing'!O8</f>
        <v>3.6</v>
      </c>
      <c r="E7" s="56">
        <f>'Core Staffing'!T8</f>
        <v>16.756</v>
      </c>
      <c r="F7" s="60">
        <f>SFL!Q10</f>
        <v>1.0128417950103532</v>
      </c>
      <c r="G7" s="63">
        <f>Additionalities!C7</f>
        <v>0</v>
      </c>
      <c r="H7" s="32">
        <f t="shared" si="0"/>
        <v>21.368841795010354</v>
      </c>
      <c r="I7" s="24">
        <f t="shared" si="2"/>
        <v>0.42737683590020709</v>
      </c>
      <c r="J7" s="66">
        <f t="shared" si="3"/>
        <v>21.796218630910563</v>
      </c>
      <c r="L7" s="1">
        <v>23.592075399860398</v>
      </c>
      <c r="M7" s="24">
        <f t="shared" si="4"/>
        <v>22.472075399860397</v>
      </c>
      <c r="N7" s="24">
        <f t="shared" si="1"/>
        <v>-0.67585676894983493</v>
      </c>
      <c r="O7" s="97"/>
      <c r="P7" s="1">
        <v>22.61</v>
      </c>
      <c r="Q7" s="24">
        <f t="shared" si="5"/>
        <v>21.49</v>
      </c>
      <c r="R7" s="24">
        <f t="shared" si="6"/>
        <v>0.30621863091056412</v>
      </c>
    </row>
    <row r="8" spans="1:18">
      <c r="A8" s="18" t="s">
        <v>25</v>
      </c>
      <c r="B8" s="2" t="s">
        <v>26</v>
      </c>
      <c r="C8" s="2">
        <f>'Core Staffing'!Q9</f>
        <v>16</v>
      </c>
      <c r="D8" s="49">
        <f>'Core Staffing'!O9</f>
        <v>3.6</v>
      </c>
      <c r="E8" s="56">
        <f>'Core Staffing'!T9</f>
        <v>16.756</v>
      </c>
      <c r="F8" s="60">
        <f>SFL!Q11</f>
        <v>1.2746090416595888</v>
      </c>
      <c r="G8" s="63">
        <f>Additionalities!C8</f>
        <v>0</v>
      </c>
      <c r="H8" s="32">
        <f t="shared" si="0"/>
        <v>21.630609041659589</v>
      </c>
      <c r="I8" s="24">
        <f t="shared" si="2"/>
        <v>0.43261218083319181</v>
      </c>
      <c r="J8" s="66">
        <f t="shared" si="3"/>
        <v>22.063221222492782</v>
      </c>
      <c r="L8" s="1">
        <v>21.46</v>
      </c>
      <c r="M8" s="24">
        <f t="shared" si="4"/>
        <v>20.34</v>
      </c>
      <c r="N8" s="24">
        <f t="shared" si="1"/>
        <v>1.7232212224927821</v>
      </c>
      <c r="O8" s="97"/>
      <c r="P8" s="1">
        <v>21.47</v>
      </c>
      <c r="Q8" s="24">
        <f t="shared" si="5"/>
        <v>20.349999999999998</v>
      </c>
      <c r="R8" s="24">
        <f t="shared" si="6"/>
        <v>1.7132212224927841</v>
      </c>
    </row>
    <row r="9" spans="1:18">
      <c r="A9" s="18" t="s">
        <v>27</v>
      </c>
      <c r="B9" s="2" t="s">
        <v>28</v>
      </c>
      <c r="C9" s="2">
        <f>'Core Staffing'!Q10</f>
        <v>10</v>
      </c>
      <c r="D9" s="49">
        <f>'Core Staffing'!O10</f>
        <v>2.8</v>
      </c>
      <c r="E9" s="56">
        <f>'Core Staffing'!T10</f>
        <v>10.25</v>
      </c>
      <c r="F9" s="60">
        <f>SFL!Q12</f>
        <v>0.95432307472182087</v>
      </c>
      <c r="G9" s="63">
        <f>Additionalities!C9</f>
        <v>0</v>
      </c>
      <c r="H9" s="32">
        <f t="shared" si="0"/>
        <v>14.004323074721821</v>
      </c>
      <c r="I9" s="24">
        <f t="shared" si="2"/>
        <v>0.28008646149443645</v>
      </c>
      <c r="J9" s="66">
        <f t="shared" si="3"/>
        <v>14.284409536216257</v>
      </c>
      <c r="L9" s="1">
        <v>14.035416842907997</v>
      </c>
      <c r="M9" s="24">
        <f t="shared" si="4"/>
        <v>12.915416842907998</v>
      </c>
      <c r="N9" s="24">
        <f t="shared" si="1"/>
        <v>1.3689926933082592</v>
      </c>
      <c r="O9" s="97"/>
      <c r="P9" s="1">
        <v>14.03</v>
      </c>
      <c r="Q9" s="24">
        <f>P9-1.12</f>
        <v>12.91</v>
      </c>
      <c r="R9" s="24">
        <f t="shared" si="6"/>
        <v>1.3744095362162572</v>
      </c>
    </row>
    <row r="10" spans="1:18">
      <c r="A10" s="18" t="s">
        <v>29</v>
      </c>
      <c r="B10" s="4" t="s">
        <v>30</v>
      </c>
      <c r="C10" s="2">
        <f>'Core Staffing'!Q11</f>
        <v>15</v>
      </c>
      <c r="D10" s="49">
        <f>'Core Staffing'!O11</f>
        <v>3.6</v>
      </c>
      <c r="E10" s="56">
        <f>'Core Staffing'!T11</f>
        <v>15.645</v>
      </c>
      <c r="F10" s="60">
        <f>SFL!Q13</f>
        <v>3.1986626030834566</v>
      </c>
      <c r="G10" s="63">
        <f>Additionalities!C10</f>
        <v>0</v>
      </c>
      <c r="H10" s="32">
        <f t="shared" si="0"/>
        <v>22.443662603083457</v>
      </c>
      <c r="I10" s="24">
        <f t="shared" si="2"/>
        <v>0.44887325206166917</v>
      </c>
      <c r="J10" s="66">
        <f t="shared" si="3"/>
        <v>22.892535855145127</v>
      </c>
      <c r="L10" s="1">
        <v>22.6594659010916</v>
      </c>
      <c r="M10" s="24">
        <f>L10-2.14</f>
        <v>20.5194659010916</v>
      </c>
      <c r="N10" s="24">
        <f t="shared" si="1"/>
        <v>2.3730699540535269</v>
      </c>
      <c r="O10" s="97"/>
      <c r="P10" s="1">
        <v>22.529999999999998</v>
      </c>
      <c r="Q10" s="24">
        <f>P10-2.14</f>
        <v>20.389999999999997</v>
      </c>
      <c r="R10" s="24">
        <f t="shared" si="6"/>
        <v>2.5025358551451298</v>
      </c>
    </row>
    <row r="11" spans="1:18">
      <c r="A11" s="18" t="s">
        <v>31</v>
      </c>
      <c r="B11" s="4" t="s">
        <v>32</v>
      </c>
      <c r="C11" s="2">
        <f>'Core Staffing'!Q12</f>
        <v>2</v>
      </c>
      <c r="D11" s="49">
        <f>'Core Staffing'!O12</f>
        <v>1</v>
      </c>
      <c r="E11" s="56">
        <f>'Core Staffing'!T12</f>
        <v>2.222</v>
      </c>
      <c r="F11" s="60">
        <f>SFL!Q14</f>
        <v>0.23906339234723015</v>
      </c>
      <c r="G11" s="63">
        <f>Additionalities!C11</f>
        <v>0</v>
      </c>
      <c r="H11" s="32">
        <f t="shared" si="0"/>
        <v>3.46106339234723</v>
      </c>
      <c r="I11" s="24">
        <f t="shared" si="2"/>
        <v>6.9221267846944601E-2</v>
      </c>
      <c r="J11" s="66">
        <f t="shared" si="3"/>
        <v>3.5302846601941749</v>
      </c>
      <c r="L11" s="1">
        <v>2.3765104599999995</v>
      </c>
      <c r="M11" s="24">
        <f>L11-0.1</f>
        <v>2.2765104599999995</v>
      </c>
      <c r="N11" s="24">
        <f t="shared" si="1"/>
        <v>1.2537742001941754</v>
      </c>
      <c r="O11" s="97"/>
      <c r="P11" s="1">
        <v>1.23</v>
      </c>
      <c r="Q11" s="24">
        <f>P11</f>
        <v>1.23</v>
      </c>
      <c r="R11" s="24">
        <f t="shared" si="6"/>
        <v>2.3002846601941749</v>
      </c>
    </row>
    <row r="12" spans="1:18">
      <c r="A12" s="18" t="s">
        <v>33</v>
      </c>
      <c r="B12" s="4" t="s">
        <v>34</v>
      </c>
      <c r="C12" s="2">
        <f>'Core Staffing'!Q13</f>
        <v>13</v>
      </c>
      <c r="D12" s="49">
        <f>'Core Staffing'!O13</f>
        <v>3.2</v>
      </c>
      <c r="E12" s="56">
        <f>'Core Staffing'!T13</f>
        <v>13.542999999999999</v>
      </c>
      <c r="F12" s="60">
        <f>SFL!Q15</f>
        <v>0.89883495145631054</v>
      </c>
      <c r="G12" s="63">
        <f>Additionalities!C12</f>
        <v>0</v>
      </c>
      <c r="H12" s="32">
        <f t="shared" si="0"/>
        <v>17.64183495145631</v>
      </c>
      <c r="I12" s="24">
        <f t="shared" si="2"/>
        <v>0.35283669902912623</v>
      </c>
      <c r="J12" s="66">
        <f t="shared" si="3"/>
        <v>17.994671650485436</v>
      </c>
      <c r="L12" s="1">
        <v>17.515023039999999</v>
      </c>
      <c r="M12" s="24">
        <f>L12-1.12</f>
        <v>16.395023039999998</v>
      </c>
      <c r="N12" s="24">
        <f t="shared" si="1"/>
        <v>1.5996486104854384</v>
      </c>
      <c r="O12" s="97"/>
      <c r="P12" s="1">
        <v>17.55</v>
      </c>
      <c r="Q12" s="24">
        <f t="shared" ref="Q12:Q14" si="7">P12-1.12</f>
        <v>16.43</v>
      </c>
      <c r="R12" s="24">
        <f t="shared" si="6"/>
        <v>1.5646716504854368</v>
      </c>
    </row>
    <row r="13" spans="1:18">
      <c r="A13" s="18" t="s">
        <v>35</v>
      </c>
      <c r="B13" s="2" t="s">
        <v>36</v>
      </c>
      <c r="C13" s="2">
        <f>'Core Staffing'!Q14</f>
        <v>22</v>
      </c>
      <c r="D13" s="49">
        <f>'Core Staffing'!O14</f>
        <v>4.8</v>
      </c>
      <c r="E13" s="56">
        <f>'Core Staffing'!T14</f>
        <v>22.981999999999999</v>
      </c>
      <c r="F13" s="60">
        <f>SFL!Q16</f>
        <v>1.586927470017133</v>
      </c>
      <c r="G13" s="63">
        <f>Additionalities!C13</f>
        <v>0</v>
      </c>
      <c r="H13" s="32">
        <f t="shared" si="0"/>
        <v>29.368927470017134</v>
      </c>
      <c r="I13" s="24">
        <f t="shared" si="2"/>
        <v>0.58737854940034273</v>
      </c>
      <c r="J13" s="66">
        <f t="shared" si="3"/>
        <v>29.956306019417475</v>
      </c>
      <c r="L13" s="1">
        <v>30.112255351999998</v>
      </c>
      <c r="M13" s="24">
        <f t="shared" ref="M13:M14" si="8">L13-1.12</f>
        <v>28.992255351999997</v>
      </c>
      <c r="N13" s="24">
        <f t="shared" si="1"/>
        <v>0.96405066741747802</v>
      </c>
      <c r="O13" s="97"/>
      <c r="P13" s="1">
        <v>30.28</v>
      </c>
      <c r="Q13" s="24">
        <f t="shared" si="7"/>
        <v>29.16</v>
      </c>
      <c r="R13" s="24">
        <f t="shared" si="6"/>
        <v>0.79630601941747514</v>
      </c>
    </row>
    <row r="14" spans="1:18">
      <c r="A14" s="18" t="s">
        <v>37</v>
      </c>
      <c r="B14" s="4" t="s">
        <v>38</v>
      </c>
      <c r="C14" s="2">
        <f>'Core Staffing'!Q15</f>
        <v>9</v>
      </c>
      <c r="D14" s="49">
        <f>'Core Staffing'!O15</f>
        <v>2.8</v>
      </c>
      <c r="E14" s="56">
        <f>'Core Staffing'!T15</f>
        <v>9.1390000000000011</v>
      </c>
      <c r="F14" s="60">
        <f>SFL!Q17</f>
        <v>0.67934819213474862</v>
      </c>
      <c r="G14" s="63">
        <f>Additionalities!C14</f>
        <v>0</v>
      </c>
      <c r="H14" s="32">
        <f t="shared" si="0"/>
        <v>12.618348192134748</v>
      </c>
      <c r="I14" s="24">
        <f t="shared" si="2"/>
        <v>0.25236696384269497</v>
      </c>
      <c r="J14" s="66">
        <f t="shared" si="3"/>
        <v>12.870715155977443</v>
      </c>
      <c r="L14" s="1">
        <v>13.828559468358799</v>
      </c>
      <c r="M14" s="24">
        <f t="shared" si="8"/>
        <v>12.7085594683588</v>
      </c>
      <c r="N14" s="24">
        <f t="shared" si="1"/>
        <v>0.16215568761864319</v>
      </c>
      <c r="O14" s="97"/>
      <c r="P14" s="1">
        <v>13.94</v>
      </c>
      <c r="Q14" s="24">
        <f t="shared" si="7"/>
        <v>12.82</v>
      </c>
      <c r="R14" s="24">
        <f t="shared" si="6"/>
        <v>5.0715155977442805E-2</v>
      </c>
    </row>
    <row r="15" spans="1:18">
      <c r="A15" s="18" t="s">
        <v>39</v>
      </c>
      <c r="B15" s="4" t="s">
        <v>40</v>
      </c>
      <c r="C15" s="2">
        <f>'Core Staffing'!Q16</f>
        <v>16</v>
      </c>
      <c r="D15" s="49">
        <f>'Core Staffing'!O16</f>
        <v>3.6</v>
      </c>
      <c r="E15" s="56">
        <f>'Core Staffing'!T16</f>
        <v>16.756</v>
      </c>
      <c r="F15" s="60">
        <f>SFL!Q18</f>
        <v>1.272008994400003</v>
      </c>
      <c r="G15" s="63">
        <f>Additionalities!C15</f>
        <v>1</v>
      </c>
      <c r="H15" s="32">
        <f t="shared" si="0"/>
        <v>22.628008994400005</v>
      </c>
      <c r="I15" s="24">
        <f t="shared" si="2"/>
        <v>0.45256017988800012</v>
      </c>
      <c r="J15" s="66">
        <f t="shared" si="3"/>
        <v>23.080569174288005</v>
      </c>
      <c r="L15" s="1">
        <v>24.6415150958602</v>
      </c>
      <c r="M15" s="24">
        <f>L15-2.14</f>
        <v>22.501515095860199</v>
      </c>
      <c r="N15" s="24">
        <f t="shared" si="1"/>
        <v>0.57905407842780576</v>
      </c>
      <c r="O15" s="97"/>
      <c r="P15" s="1">
        <v>24.75</v>
      </c>
      <c r="Q15" s="24">
        <f>P15-2.14</f>
        <v>22.61</v>
      </c>
      <c r="R15" s="24">
        <f t="shared" si="6"/>
        <v>0.4705691742880056</v>
      </c>
    </row>
    <row r="16" spans="1:18">
      <c r="A16" s="18" t="s">
        <v>41</v>
      </c>
      <c r="B16" s="2" t="s">
        <v>42</v>
      </c>
      <c r="C16" s="2">
        <f>'Core Staffing'!Q17</f>
        <v>11</v>
      </c>
      <c r="D16" s="49">
        <f>'Core Staffing'!O17</f>
        <v>3.2</v>
      </c>
      <c r="E16" s="56">
        <f>'Core Staffing'!T17</f>
        <v>11.321</v>
      </c>
      <c r="F16" s="60">
        <f>SFL!Q19</f>
        <v>1.447727615372665</v>
      </c>
      <c r="G16" s="63">
        <f>Additionalities!C16</f>
        <v>0</v>
      </c>
      <c r="H16" s="32">
        <f t="shared" si="0"/>
        <v>15.968727615372666</v>
      </c>
      <c r="I16" s="24">
        <f t="shared" si="2"/>
        <v>0.31937455230745332</v>
      </c>
      <c r="J16" s="66">
        <f t="shared" si="3"/>
        <v>16.288102167680119</v>
      </c>
      <c r="L16" s="1">
        <v>17.235845783344001</v>
      </c>
      <c r="M16" s="24">
        <f>L16-1.12</f>
        <v>16.115845783344</v>
      </c>
      <c r="N16" s="24">
        <f t="shared" si="1"/>
        <v>0.17225638433611934</v>
      </c>
      <c r="O16" s="97"/>
      <c r="P16" s="1">
        <v>17.579999999999998</v>
      </c>
      <c r="Q16" s="24">
        <f t="shared" ref="Q16:Q42" si="9">P16-1.12</f>
        <v>16.459999999999997</v>
      </c>
      <c r="R16" s="24">
        <f t="shared" si="6"/>
        <v>-0.17189783231987832</v>
      </c>
    </row>
    <row r="17" spans="1:18">
      <c r="A17" s="18" t="s">
        <v>43</v>
      </c>
      <c r="B17" s="2" t="s">
        <v>44</v>
      </c>
      <c r="C17" s="2">
        <f>'Core Staffing'!Q18</f>
        <v>15</v>
      </c>
      <c r="D17" s="49">
        <f>'Core Staffing'!O18</f>
        <v>3.6</v>
      </c>
      <c r="E17" s="56">
        <f>'Core Staffing'!T18</f>
        <v>15.645</v>
      </c>
      <c r="F17" s="60">
        <f>SFL!Q20</f>
        <v>1.3342432707956302</v>
      </c>
      <c r="G17" s="63">
        <f>Additionalities!C17</f>
        <v>0</v>
      </c>
      <c r="H17" s="32">
        <f t="shared" si="0"/>
        <v>20.579243270795629</v>
      </c>
      <c r="I17" s="24">
        <f t="shared" si="2"/>
        <v>0.4115848654159126</v>
      </c>
      <c r="J17" s="66">
        <f t="shared" si="3"/>
        <v>20.99082813621154</v>
      </c>
      <c r="L17" s="1">
        <v>20.330359491871899</v>
      </c>
      <c r="M17" s="24">
        <f t="shared" ref="M17:M43" si="10">L17-1.12</f>
        <v>19.210359491871898</v>
      </c>
      <c r="N17" s="24">
        <f t="shared" si="1"/>
        <v>1.780468644339642</v>
      </c>
      <c r="O17" s="97"/>
      <c r="P17" s="1">
        <v>19.28</v>
      </c>
      <c r="Q17" s="24">
        <f t="shared" si="9"/>
        <v>18.16</v>
      </c>
      <c r="R17" s="24">
        <f t="shared" si="6"/>
        <v>2.8308281362115402</v>
      </c>
    </row>
    <row r="18" spans="1:18">
      <c r="A18" s="18" t="s">
        <v>45</v>
      </c>
      <c r="B18" s="4" t="s">
        <v>46</v>
      </c>
      <c r="C18" s="2">
        <f>'Core Staffing'!Q19</f>
        <v>9</v>
      </c>
      <c r="D18" s="49">
        <f>'Core Staffing'!O19</f>
        <v>2.8</v>
      </c>
      <c r="E18" s="56">
        <f>'Core Staffing'!T19</f>
        <v>9.1390000000000011</v>
      </c>
      <c r="F18" s="60">
        <f>SFL!Q21</f>
        <v>0.62404709683310378</v>
      </c>
      <c r="G18" s="63">
        <f>Additionalities!C18</f>
        <v>0</v>
      </c>
      <c r="H18" s="32">
        <f t="shared" si="0"/>
        <v>12.563047096833104</v>
      </c>
      <c r="I18" s="24">
        <f t="shared" si="2"/>
        <v>0.2512609419366621</v>
      </c>
      <c r="J18" s="66">
        <f t="shared" si="3"/>
        <v>12.814308038769767</v>
      </c>
      <c r="L18" s="1">
        <v>12.844510869999999</v>
      </c>
      <c r="M18" s="24">
        <f t="shared" si="10"/>
        <v>11.72451087</v>
      </c>
      <c r="N18" s="24">
        <f t="shared" si="1"/>
        <v>1.089797168769767</v>
      </c>
      <c r="O18" s="97"/>
      <c r="P18" s="1">
        <v>11.79</v>
      </c>
      <c r="Q18" s="24">
        <f t="shared" si="9"/>
        <v>10.669999999999998</v>
      </c>
      <c r="R18" s="24">
        <f t="shared" si="6"/>
        <v>2.1443080387697684</v>
      </c>
    </row>
    <row r="19" spans="1:18">
      <c r="A19" s="18" t="s">
        <v>47</v>
      </c>
      <c r="B19" s="4" t="s">
        <v>48</v>
      </c>
      <c r="C19" s="2">
        <f>'Core Staffing'!Q20</f>
        <v>9</v>
      </c>
      <c r="D19" s="49">
        <f>'Core Staffing'!O20</f>
        <v>2.8</v>
      </c>
      <c r="E19" s="56">
        <f>'Core Staffing'!T20</f>
        <v>9.1390000000000011</v>
      </c>
      <c r="F19" s="60">
        <f>SFL!Q22</f>
        <v>0.93151861172284767</v>
      </c>
      <c r="G19" s="63">
        <f>Additionalities!C19</f>
        <v>0.7</v>
      </c>
      <c r="H19" s="32">
        <f t="shared" si="0"/>
        <v>13.570518611722846</v>
      </c>
      <c r="I19" s="24">
        <f t="shared" si="2"/>
        <v>0.27141037223445691</v>
      </c>
      <c r="J19" s="66">
        <f t="shared" si="3"/>
        <v>13.841928983957303</v>
      </c>
      <c r="L19" s="1">
        <v>15.370779783381098</v>
      </c>
      <c r="M19" s="24">
        <f t="shared" si="10"/>
        <v>14.250779783381098</v>
      </c>
      <c r="N19" s="24">
        <f t="shared" si="1"/>
        <v>-0.40885079942379576</v>
      </c>
      <c r="O19" s="97"/>
      <c r="P19" s="1">
        <v>15.45</v>
      </c>
      <c r="Q19" s="24">
        <f t="shared" si="9"/>
        <v>14.329999999999998</v>
      </c>
      <c r="R19" s="24">
        <f t="shared" si="6"/>
        <v>-0.48807101604269576</v>
      </c>
    </row>
    <row r="20" spans="1:18">
      <c r="A20" s="18" t="s">
        <v>49</v>
      </c>
      <c r="B20" s="4" t="s">
        <v>50</v>
      </c>
      <c r="C20" s="2">
        <f>'Core Staffing'!Q21</f>
        <v>10</v>
      </c>
      <c r="D20" s="49">
        <f>'Core Staffing'!O21</f>
        <v>2.8</v>
      </c>
      <c r="E20" s="56">
        <f>'Core Staffing'!T21</f>
        <v>10.25</v>
      </c>
      <c r="F20" s="60">
        <f>SFL!Q23</f>
        <v>0.71295501386214111</v>
      </c>
      <c r="G20" s="63">
        <f>Additionalities!C20</f>
        <v>0</v>
      </c>
      <c r="H20" s="32">
        <f t="shared" si="0"/>
        <v>13.762955013862141</v>
      </c>
      <c r="I20" s="24">
        <f t="shared" si="2"/>
        <v>0.27525910027724282</v>
      </c>
      <c r="J20" s="66">
        <f t="shared" si="3"/>
        <v>14.038214114139384</v>
      </c>
      <c r="L20" s="1">
        <v>15.739979897907999</v>
      </c>
      <c r="M20" s="24">
        <f t="shared" si="10"/>
        <v>14.619979897907999</v>
      </c>
      <c r="N20" s="24">
        <f t="shared" si="1"/>
        <v>-0.58176578376861521</v>
      </c>
      <c r="O20" s="97"/>
      <c r="P20" s="1">
        <v>15.799999999999999</v>
      </c>
      <c r="Q20" s="24">
        <f t="shared" si="9"/>
        <v>14.68</v>
      </c>
      <c r="R20" s="24">
        <f t="shared" si="6"/>
        <v>-0.64178588586061558</v>
      </c>
    </row>
    <row r="21" spans="1:18">
      <c r="A21" s="18" t="s">
        <v>51</v>
      </c>
      <c r="B21" s="4" t="s">
        <v>52</v>
      </c>
      <c r="C21" s="2">
        <f>'Core Staffing'!Q22</f>
        <v>12</v>
      </c>
      <c r="D21" s="49">
        <f>'Core Staffing'!O22</f>
        <v>3.2</v>
      </c>
      <c r="E21" s="56">
        <f>'Core Staffing'!T22</f>
        <v>12.432</v>
      </c>
      <c r="F21" s="60">
        <f>SFL!Q24</f>
        <v>0.87246716162193017</v>
      </c>
      <c r="G21" s="63">
        <f>Additionalities!C21</f>
        <v>0</v>
      </c>
      <c r="H21" s="32">
        <f t="shared" si="0"/>
        <v>16.504467161621932</v>
      </c>
      <c r="I21" s="24">
        <f t="shared" si="2"/>
        <v>0.33008934323243866</v>
      </c>
      <c r="J21" s="66">
        <f t="shared" si="3"/>
        <v>16.834556504854369</v>
      </c>
      <c r="L21" s="1">
        <v>16.486504356884002</v>
      </c>
      <c r="M21" s="24">
        <f t="shared" si="10"/>
        <v>15.366504356884001</v>
      </c>
      <c r="N21" s="24">
        <f t="shared" si="1"/>
        <v>1.4680521479703685</v>
      </c>
      <c r="O21" s="97"/>
      <c r="P21" s="1">
        <v>15.34</v>
      </c>
      <c r="Q21" s="24">
        <f t="shared" si="9"/>
        <v>14.219999999999999</v>
      </c>
      <c r="R21" s="24">
        <f t="shared" si="6"/>
        <v>2.6145565048543702</v>
      </c>
    </row>
    <row r="22" spans="1:18">
      <c r="A22" s="18" t="s">
        <v>53</v>
      </c>
      <c r="B22" s="4" t="s">
        <v>54</v>
      </c>
      <c r="C22" s="2">
        <f>'Core Staffing'!Q23</f>
        <v>9</v>
      </c>
      <c r="D22" s="49">
        <f>'Core Staffing'!O23</f>
        <v>2.8</v>
      </c>
      <c r="E22" s="56">
        <f>'Core Staffing'!T23</f>
        <v>9.1390000000000011</v>
      </c>
      <c r="F22" s="60">
        <f>SFL!Q25</f>
        <v>0.90008444915717356</v>
      </c>
      <c r="G22" s="63">
        <f>Additionalities!C22</f>
        <v>0</v>
      </c>
      <c r="H22" s="32">
        <f t="shared" si="0"/>
        <v>12.839084449157173</v>
      </c>
      <c r="I22" s="24">
        <f t="shared" si="2"/>
        <v>0.25678168898314346</v>
      </c>
      <c r="J22" s="66">
        <f t="shared" si="3"/>
        <v>13.095866138140316</v>
      </c>
      <c r="L22" s="1">
        <v>13.326149763002798</v>
      </c>
      <c r="M22" s="24">
        <f t="shared" si="10"/>
        <v>12.206149763002799</v>
      </c>
      <c r="N22" s="24">
        <f t="shared" si="1"/>
        <v>0.88971637513751745</v>
      </c>
      <c r="O22" s="97"/>
      <c r="P22" s="1">
        <v>13.32</v>
      </c>
      <c r="Q22" s="24">
        <f t="shared" si="9"/>
        <v>12.2</v>
      </c>
      <c r="R22" s="24">
        <f t="shared" si="6"/>
        <v>0.89586613814031679</v>
      </c>
    </row>
    <row r="23" spans="1:18">
      <c r="A23" s="18" t="s">
        <v>55</v>
      </c>
      <c r="B23" s="2" t="s">
        <v>56</v>
      </c>
      <c r="C23" s="2">
        <f>'Core Staffing'!Q24</f>
        <v>13</v>
      </c>
      <c r="D23" s="49">
        <f>'Core Staffing'!O24</f>
        <v>3.2</v>
      </c>
      <c r="E23" s="56">
        <f>'Core Staffing'!T24</f>
        <v>13.542999999999999</v>
      </c>
      <c r="F23" s="60">
        <f>SFL!Q26</f>
        <v>0.96480113216772345</v>
      </c>
      <c r="G23" s="63">
        <f>Additionalities!C23</f>
        <v>0</v>
      </c>
      <c r="H23" s="32">
        <f t="shared" si="0"/>
        <v>17.707801132167724</v>
      </c>
      <c r="I23" s="24">
        <f t="shared" si="2"/>
        <v>0.3541560226433545</v>
      </c>
      <c r="J23" s="66">
        <f t="shared" si="3"/>
        <v>18.061957154811079</v>
      </c>
      <c r="L23" s="1">
        <v>18.713635179401805</v>
      </c>
      <c r="M23" s="24">
        <f t="shared" si="10"/>
        <v>17.593635179401804</v>
      </c>
      <c r="N23" s="24">
        <f t="shared" si="1"/>
        <v>0.46832197540927467</v>
      </c>
      <c r="O23" s="97"/>
      <c r="P23" s="1">
        <v>18.649999999999999</v>
      </c>
      <c r="Q23" s="24">
        <f t="shared" si="9"/>
        <v>17.529999999999998</v>
      </c>
      <c r="R23" s="24">
        <f t="shared" si="6"/>
        <v>0.53195715481108152</v>
      </c>
    </row>
    <row r="24" spans="1:18">
      <c r="A24" s="18" t="s">
        <v>57</v>
      </c>
      <c r="B24" s="2" t="s">
        <v>58</v>
      </c>
      <c r="C24" s="2">
        <f>'Core Staffing'!Q25</f>
        <v>13</v>
      </c>
      <c r="D24" s="49">
        <f>'Core Staffing'!O25</f>
        <v>3.2</v>
      </c>
      <c r="E24" s="56">
        <f>'Core Staffing'!T25</f>
        <v>13.542999999999999</v>
      </c>
      <c r="F24" s="60">
        <f>SFL!Q27</f>
        <v>2.3886147766321297</v>
      </c>
      <c r="G24" s="63">
        <f>Additionalities!C24</f>
        <v>0</v>
      </c>
      <c r="H24" s="32">
        <f t="shared" si="0"/>
        <v>19.131614776632127</v>
      </c>
      <c r="I24" s="24">
        <f t="shared" si="2"/>
        <v>0.38263229553264255</v>
      </c>
      <c r="J24" s="66">
        <f t="shared" si="3"/>
        <v>19.514247072164768</v>
      </c>
      <c r="L24" s="1">
        <v>18.400731373284401</v>
      </c>
      <c r="M24" s="24">
        <f t="shared" si="10"/>
        <v>17.2807313732844</v>
      </c>
      <c r="N24" s="24">
        <f t="shared" si="1"/>
        <v>2.2335156988803675</v>
      </c>
      <c r="O24" s="97"/>
      <c r="P24" s="1">
        <v>18.98</v>
      </c>
      <c r="Q24" s="24">
        <f t="shared" si="9"/>
        <v>17.86</v>
      </c>
      <c r="R24" s="24">
        <f t="shared" si="6"/>
        <v>1.6542470721647682</v>
      </c>
    </row>
    <row r="25" spans="1:18">
      <c r="A25" s="18" t="s">
        <v>59</v>
      </c>
      <c r="B25" s="2" t="s">
        <v>60</v>
      </c>
      <c r="C25" s="2">
        <f>'Core Staffing'!Q26</f>
        <v>6</v>
      </c>
      <c r="D25" s="49">
        <f>'Core Staffing'!O26</f>
        <v>2</v>
      </c>
      <c r="E25" s="56">
        <f>'Core Staffing'!T26</f>
        <v>5.9660000000000002</v>
      </c>
      <c r="F25" s="60">
        <f>SFL!Q28</f>
        <v>0.87378228048305151</v>
      </c>
      <c r="G25" s="63">
        <f>Additionalities!C25</f>
        <v>0</v>
      </c>
      <c r="H25" s="32">
        <f t="shared" si="0"/>
        <v>8.8397822804830515</v>
      </c>
      <c r="I25" s="24">
        <f t="shared" si="2"/>
        <v>0.17679564560966105</v>
      </c>
      <c r="J25" s="66">
        <f t="shared" si="3"/>
        <v>9.0165779260927117</v>
      </c>
      <c r="L25" s="1">
        <v>11.262742464467598</v>
      </c>
      <c r="M25" s="24">
        <f t="shared" si="10"/>
        <v>10.142742464467599</v>
      </c>
      <c r="N25" s="24">
        <f t="shared" si="1"/>
        <v>-1.1261645383748871</v>
      </c>
      <c r="O25" s="97"/>
      <c r="P25" s="1">
        <v>11.77</v>
      </c>
      <c r="Q25" s="24">
        <f t="shared" si="9"/>
        <v>10.649999999999999</v>
      </c>
      <c r="R25" s="24">
        <f t="shared" si="6"/>
        <v>-1.6334220739072869</v>
      </c>
    </row>
    <row r="26" spans="1:18">
      <c r="A26" s="18" t="s">
        <v>61</v>
      </c>
      <c r="B26" s="2" t="s">
        <v>62</v>
      </c>
      <c r="C26" s="2">
        <f>'Core Staffing'!Q27</f>
        <v>11</v>
      </c>
      <c r="D26" s="49">
        <f>'Core Staffing'!O27</f>
        <v>3.2</v>
      </c>
      <c r="E26" s="56">
        <f>'Core Staffing'!T27</f>
        <v>11.321</v>
      </c>
      <c r="F26" s="60">
        <f>SFL!Q29</f>
        <v>0.98435864039426313</v>
      </c>
      <c r="G26" s="63">
        <f>Additionalities!C26</f>
        <v>1.2</v>
      </c>
      <c r="H26" s="32">
        <f t="shared" si="0"/>
        <v>16.705358640394262</v>
      </c>
      <c r="I26" s="24">
        <f t="shared" si="2"/>
        <v>0.33410717280788527</v>
      </c>
      <c r="J26" s="66">
        <f t="shared" si="3"/>
        <v>17.039465813202149</v>
      </c>
      <c r="L26" s="1">
        <v>18.723867013</v>
      </c>
      <c r="M26" s="24">
        <f t="shared" si="10"/>
        <v>17.603867012999999</v>
      </c>
      <c r="N26" s="24">
        <f t="shared" si="1"/>
        <v>-0.56440119979784953</v>
      </c>
      <c r="O26" s="97"/>
      <c r="P26" s="1">
        <v>18.78</v>
      </c>
      <c r="Q26" s="24">
        <f t="shared" si="9"/>
        <v>17.66</v>
      </c>
      <c r="R26" s="24">
        <f t="shared" si="6"/>
        <v>-0.62053418679785111</v>
      </c>
    </row>
    <row r="27" spans="1:18">
      <c r="A27" s="18" t="s">
        <v>63</v>
      </c>
      <c r="B27" s="2" t="s">
        <v>64</v>
      </c>
      <c r="C27" s="2">
        <f>'Core Staffing'!Q28</f>
        <v>14</v>
      </c>
      <c r="D27" s="49">
        <f>'Core Staffing'!O28</f>
        <v>3.6</v>
      </c>
      <c r="E27" s="56">
        <f>'Core Staffing'!T28</f>
        <v>14.534000000000001</v>
      </c>
      <c r="F27" s="60">
        <f>SFL!Q30</f>
        <v>1.6913915484879092</v>
      </c>
      <c r="G27" s="63">
        <f>Additionalities!C27</f>
        <v>0</v>
      </c>
      <c r="H27" s="32">
        <f t="shared" si="0"/>
        <v>19.825391548487911</v>
      </c>
      <c r="I27" s="24">
        <f t="shared" si="2"/>
        <v>0.39650783096975822</v>
      </c>
      <c r="J27" s="66">
        <f t="shared" si="3"/>
        <v>20.221899379457668</v>
      </c>
      <c r="L27" s="1">
        <v>20.049175456468003</v>
      </c>
      <c r="M27" s="24">
        <f t="shared" si="10"/>
        <v>18.929175456468002</v>
      </c>
      <c r="N27" s="24">
        <f t="shared" si="1"/>
        <v>1.2927239229896657</v>
      </c>
      <c r="O27" s="97"/>
      <c r="P27" s="1">
        <v>20.23</v>
      </c>
      <c r="Q27" s="24">
        <f t="shared" si="9"/>
        <v>19.11</v>
      </c>
      <c r="R27" s="24">
        <f t="shared" si="6"/>
        <v>1.1118993794576681</v>
      </c>
    </row>
    <row r="28" spans="1:18">
      <c r="A28" s="18" t="s">
        <v>65</v>
      </c>
      <c r="B28" s="4" t="s">
        <v>66</v>
      </c>
      <c r="C28" s="2">
        <f>'Core Staffing'!Q29</f>
        <v>17</v>
      </c>
      <c r="D28" s="49">
        <f>'Core Staffing'!O29</f>
        <v>3.8</v>
      </c>
      <c r="E28" s="56">
        <f>'Core Staffing'!T29</f>
        <v>17.727</v>
      </c>
      <c r="F28" s="60">
        <f>SFL!Q31</f>
        <v>1.2013763563677897</v>
      </c>
      <c r="G28" s="63">
        <f>Additionalities!C28</f>
        <v>0</v>
      </c>
      <c r="H28" s="32">
        <f t="shared" si="0"/>
        <v>22.728376356367789</v>
      </c>
      <c r="I28" s="24">
        <f t="shared" si="2"/>
        <v>0.45456752712735582</v>
      </c>
      <c r="J28" s="66">
        <f t="shared" si="3"/>
        <v>23.182943883495145</v>
      </c>
      <c r="L28" s="1">
        <v>23.519210359999999</v>
      </c>
      <c r="M28" s="24">
        <f t="shared" si="10"/>
        <v>22.399210359999998</v>
      </c>
      <c r="N28" s="24">
        <f t="shared" si="1"/>
        <v>0.78373352349514747</v>
      </c>
      <c r="O28" s="97"/>
      <c r="P28" s="1">
        <v>23.509999999999998</v>
      </c>
      <c r="Q28" s="24">
        <f t="shared" si="9"/>
        <v>22.389999999999997</v>
      </c>
      <c r="R28" s="24">
        <f t="shared" si="6"/>
        <v>0.79294388349514833</v>
      </c>
    </row>
    <row r="29" spans="1:18">
      <c r="A29" s="18" t="s">
        <v>67</v>
      </c>
      <c r="B29" s="2" t="s">
        <v>68</v>
      </c>
      <c r="C29" s="2">
        <f>'Core Staffing'!Q30</f>
        <v>11</v>
      </c>
      <c r="D29" s="49">
        <f>'Core Staffing'!O30</f>
        <v>3.2</v>
      </c>
      <c r="E29" s="56">
        <f>'Core Staffing'!T30</f>
        <v>11.321</v>
      </c>
      <c r="F29" s="60">
        <f>SFL!Q32</f>
        <v>1.062335506341213</v>
      </c>
      <c r="G29" s="63">
        <f>Additionalities!C29</f>
        <v>0</v>
      </c>
      <c r="H29" s="32">
        <f t="shared" si="0"/>
        <v>15.583335506341214</v>
      </c>
      <c r="I29" s="24">
        <f t="shared" si="2"/>
        <v>0.31166671012682429</v>
      </c>
      <c r="J29" s="66">
        <f t="shared" si="3"/>
        <v>15.895002216468038</v>
      </c>
      <c r="L29" s="1">
        <v>18.066109858994604</v>
      </c>
      <c r="M29" s="24">
        <f t="shared" si="10"/>
        <v>16.946109858994603</v>
      </c>
      <c r="N29" s="24">
        <f t="shared" si="1"/>
        <v>-1.0511076425265653</v>
      </c>
      <c r="O29" s="97"/>
      <c r="P29" s="1">
        <v>18.28</v>
      </c>
      <c r="Q29" s="24">
        <f t="shared" si="9"/>
        <v>17.16</v>
      </c>
      <c r="R29" s="24">
        <f t="shared" si="6"/>
        <v>-1.2649977835319621</v>
      </c>
    </row>
    <row r="30" spans="1:18">
      <c r="A30" s="18" t="s">
        <v>69</v>
      </c>
      <c r="B30" s="4" t="s">
        <v>70</v>
      </c>
      <c r="C30" s="2">
        <f>'Core Staffing'!Q31</f>
        <v>11</v>
      </c>
      <c r="D30" s="49">
        <f>'Core Staffing'!O31</f>
        <v>3.2</v>
      </c>
      <c r="E30" s="56">
        <f>'Core Staffing'!T31</f>
        <v>11.321</v>
      </c>
      <c r="F30" s="60">
        <f>SFL!Q33</f>
        <v>1.8393705085884666</v>
      </c>
      <c r="G30" s="63">
        <f>Additionalities!C30</f>
        <v>0</v>
      </c>
      <c r="H30" s="32">
        <f t="shared" si="0"/>
        <v>16.360370508588467</v>
      </c>
      <c r="I30" s="24">
        <f t="shared" si="2"/>
        <v>0.32720741017176935</v>
      </c>
      <c r="J30" s="66">
        <f t="shared" si="3"/>
        <v>16.687577918760237</v>
      </c>
      <c r="L30" s="1">
        <v>20.360000000000003</v>
      </c>
      <c r="M30" s="24">
        <f t="shared" si="10"/>
        <v>19.240000000000002</v>
      </c>
      <c r="N30" s="24">
        <f t="shared" si="1"/>
        <v>-2.5524220812397651</v>
      </c>
      <c r="O30" s="97"/>
      <c r="P30" s="1">
        <v>20.36</v>
      </c>
      <c r="Q30" s="24">
        <f t="shared" si="9"/>
        <v>19.239999999999998</v>
      </c>
      <c r="R30" s="24">
        <f t="shared" si="6"/>
        <v>-2.5524220812397616</v>
      </c>
    </row>
    <row r="31" spans="1:18">
      <c r="A31" s="18" t="s">
        <v>71</v>
      </c>
      <c r="B31" s="2" t="s">
        <v>72</v>
      </c>
      <c r="C31" s="2">
        <f>'Core Staffing'!Q32</f>
        <v>14</v>
      </c>
      <c r="D31" s="49">
        <f>'Core Staffing'!O32</f>
        <v>3.6</v>
      </c>
      <c r="E31" s="56">
        <f>'Core Staffing'!T32</f>
        <v>14.534000000000001</v>
      </c>
      <c r="F31" s="60">
        <f>SFL!Q34</f>
        <v>0.99510043771469858</v>
      </c>
      <c r="G31" s="63">
        <f>Additionalities!C31</f>
        <v>0.4</v>
      </c>
      <c r="H31" s="32">
        <f t="shared" si="0"/>
        <v>19.529100437714696</v>
      </c>
      <c r="I31" s="24">
        <f t="shared" si="2"/>
        <v>0.39058200875429394</v>
      </c>
      <c r="J31" s="66">
        <f t="shared" si="3"/>
        <v>19.91968244646899</v>
      </c>
      <c r="L31" s="1">
        <v>21.230410113634004</v>
      </c>
      <c r="M31" s="24">
        <f t="shared" si="10"/>
        <v>20.110410113634003</v>
      </c>
      <c r="N31" s="24">
        <f t="shared" si="1"/>
        <v>-0.19072766716501377</v>
      </c>
      <c r="O31" s="97"/>
      <c r="P31" s="1">
        <v>21.24</v>
      </c>
      <c r="Q31" s="24">
        <f t="shared" si="9"/>
        <v>20.119999999999997</v>
      </c>
      <c r="R31" s="24">
        <f t="shared" si="6"/>
        <v>-0.20031755353100777</v>
      </c>
    </row>
    <row r="32" spans="1:18">
      <c r="A32" s="18" t="s">
        <v>73</v>
      </c>
      <c r="B32" s="4" t="s">
        <v>74</v>
      </c>
      <c r="C32" s="2">
        <f>'Core Staffing'!Q33</f>
        <v>10</v>
      </c>
      <c r="D32" s="49">
        <f>'Core Staffing'!O33</f>
        <v>2.8</v>
      </c>
      <c r="E32" s="56">
        <f>'Core Staffing'!T33</f>
        <v>10.25</v>
      </c>
      <c r="F32" s="60">
        <f>SFL!Q35</f>
        <v>4.1863481167116543</v>
      </c>
      <c r="G32" s="63">
        <f>Additionalities!C32</f>
        <v>0</v>
      </c>
      <c r="H32" s="32">
        <f t="shared" si="0"/>
        <v>17.236348116711653</v>
      </c>
      <c r="I32" s="24">
        <f t="shared" si="2"/>
        <v>0.34472696233423306</v>
      </c>
      <c r="J32" s="66">
        <f t="shared" si="3"/>
        <v>17.581075079045885</v>
      </c>
      <c r="L32" s="1">
        <v>20.743269880367002</v>
      </c>
      <c r="M32" s="24">
        <f t="shared" si="10"/>
        <v>19.623269880367001</v>
      </c>
      <c r="N32" s="24">
        <f t="shared" si="1"/>
        <v>-2.0421948013211164</v>
      </c>
      <c r="O32" s="97"/>
      <c r="P32" s="1">
        <v>21.39</v>
      </c>
      <c r="Q32" s="24">
        <f t="shared" si="9"/>
        <v>20.27</v>
      </c>
      <c r="R32" s="24">
        <f t="shared" si="6"/>
        <v>-2.6889249209541148</v>
      </c>
    </row>
    <row r="33" spans="1:18">
      <c r="A33" s="18" t="s">
        <v>75</v>
      </c>
      <c r="B33" s="4" t="s">
        <v>76</v>
      </c>
      <c r="C33" s="2">
        <f>'Core Staffing'!Q34</f>
        <v>8</v>
      </c>
      <c r="D33" s="49">
        <f>'Core Staffing'!O34</f>
        <v>2</v>
      </c>
      <c r="E33" s="56">
        <f>'Core Staffing'!T34</f>
        <v>8.588000000000001</v>
      </c>
      <c r="F33" s="60">
        <f>SFL!Q36</f>
        <v>0.66459197827721095</v>
      </c>
      <c r="G33" s="63">
        <f>Additionalities!C33</f>
        <v>0</v>
      </c>
      <c r="H33" s="32">
        <f t="shared" si="0"/>
        <v>11.252591978277213</v>
      </c>
      <c r="I33" s="24">
        <f t="shared" si="2"/>
        <v>0.22505183956554425</v>
      </c>
      <c r="J33" s="66">
        <f t="shared" si="3"/>
        <v>11.477643817842758</v>
      </c>
      <c r="L33" s="1">
        <v>12.677911825266797</v>
      </c>
      <c r="M33" s="24">
        <f t="shared" si="10"/>
        <v>11.557911825266796</v>
      </c>
      <c r="N33" s="24">
        <f t="shared" si="1"/>
        <v>-8.0268007424038501E-2</v>
      </c>
      <c r="O33" s="97"/>
      <c r="P33" s="1">
        <v>12.82</v>
      </c>
      <c r="Q33" s="24">
        <f t="shared" si="9"/>
        <v>11.7</v>
      </c>
      <c r="R33" s="24">
        <f t="shared" si="6"/>
        <v>-0.22235618215724173</v>
      </c>
    </row>
    <row r="34" spans="1:18">
      <c r="A34" s="18" t="s">
        <v>77</v>
      </c>
      <c r="B34" s="4" t="s">
        <v>78</v>
      </c>
      <c r="C34" s="2">
        <f>'Core Staffing'!Q35</f>
        <v>15</v>
      </c>
      <c r="D34" s="49">
        <f>'Core Staffing'!O35</f>
        <v>3.6</v>
      </c>
      <c r="E34" s="56">
        <f>'Core Staffing'!T35</f>
        <v>15.645</v>
      </c>
      <c r="F34" s="60">
        <f>SFL!Q37</f>
        <v>1.7979341218519282</v>
      </c>
      <c r="G34" s="63">
        <f>Additionalities!C34</f>
        <v>0</v>
      </c>
      <c r="H34" s="32">
        <f t="shared" si="0"/>
        <v>21.042934121851928</v>
      </c>
      <c r="I34" s="24">
        <f t="shared" si="2"/>
        <v>0.42085868243703856</v>
      </c>
      <c r="J34" s="66">
        <f t="shared" si="3"/>
        <v>21.463792804288968</v>
      </c>
      <c r="L34" s="1">
        <v>22.4915274185112</v>
      </c>
      <c r="M34" s="24">
        <f t="shared" si="10"/>
        <v>21.371527418511199</v>
      </c>
      <c r="N34" s="24">
        <f t="shared" si="1"/>
        <v>9.2265385777768216E-2</v>
      </c>
      <c r="O34" s="97"/>
      <c r="P34" s="1">
        <v>22.58</v>
      </c>
      <c r="Q34" s="24">
        <f t="shared" si="9"/>
        <v>21.459999999999997</v>
      </c>
      <c r="R34" s="24">
        <f t="shared" si="6"/>
        <v>3.7928042889703306E-3</v>
      </c>
    </row>
    <row r="35" spans="1:18">
      <c r="A35" s="18" t="s">
        <v>79</v>
      </c>
      <c r="B35" s="4" t="s">
        <v>80</v>
      </c>
      <c r="C35" s="2">
        <f>'Core Staffing'!Q36</f>
        <v>10</v>
      </c>
      <c r="D35" s="49">
        <f>'Core Staffing'!O36</f>
        <v>2.8</v>
      </c>
      <c r="E35" s="56">
        <f>'Core Staffing'!T36</f>
        <v>10.25</v>
      </c>
      <c r="F35" s="60">
        <f>SFL!Q38</f>
        <v>0.64023986293546542</v>
      </c>
      <c r="G35" s="63">
        <f>Additionalities!C35</f>
        <v>0</v>
      </c>
      <c r="H35" s="32">
        <f t="shared" si="0"/>
        <v>13.690239862935465</v>
      </c>
      <c r="I35" s="24">
        <f t="shared" si="2"/>
        <v>0.27380479725870932</v>
      </c>
      <c r="J35" s="66">
        <f t="shared" si="3"/>
        <v>13.964044660194174</v>
      </c>
      <c r="L35" s="1">
        <v>13.940469249999998</v>
      </c>
      <c r="M35" s="24">
        <f t="shared" si="10"/>
        <v>12.820469249999999</v>
      </c>
      <c r="N35" s="24">
        <f t="shared" si="1"/>
        <v>1.1435754101941757</v>
      </c>
      <c r="O35" s="97"/>
      <c r="P35" s="1">
        <v>13.95</v>
      </c>
      <c r="Q35" s="24">
        <f t="shared" si="9"/>
        <v>12.829999999999998</v>
      </c>
      <c r="R35" s="24">
        <f t="shared" si="6"/>
        <v>1.134044660194176</v>
      </c>
    </row>
    <row r="36" spans="1:18">
      <c r="A36" s="18" t="s">
        <v>81</v>
      </c>
      <c r="B36" s="4" t="s">
        <v>82</v>
      </c>
      <c r="C36" s="2">
        <f>'Core Staffing'!Q37</f>
        <v>8</v>
      </c>
      <c r="D36" s="49">
        <f>'Core Staffing'!O37</f>
        <v>2</v>
      </c>
      <c r="E36" s="56">
        <f>'Core Staffing'!T37</f>
        <v>8.588000000000001</v>
      </c>
      <c r="F36" s="60">
        <f>SFL!Q39</f>
        <v>2.1874664399063715</v>
      </c>
      <c r="G36" s="63">
        <f>Additionalities!C36</f>
        <v>0</v>
      </c>
      <c r="H36" s="32">
        <f t="shared" si="0"/>
        <v>12.775466439906372</v>
      </c>
      <c r="I36" s="24">
        <f t="shared" si="2"/>
        <v>0.25550932879812743</v>
      </c>
      <c r="J36" s="66">
        <f t="shared" si="3"/>
        <v>13.030975768704501</v>
      </c>
      <c r="L36" s="1">
        <v>16.600125447976701</v>
      </c>
      <c r="M36" s="24">
        <f t="shared" si="10"/>
        <v>15.4801254479767</v>
      </c>
      <c r="N36" s="24">
        <f t="shared" si="1"/>
        <v>-2.4491496792721996</v>
      </c>
      <c r="O36" s="97"/>
      <c r="P36" s="1">
        <v>16.27</v>
      </c>
      <c r="Q36" s="24">
        <f t="shared" si="9"/>
        <v>15.149999999999999</v>
      </c>
      <c r="R36" s="24">
        <f t="shared" si="6"/>
        <v>-2.1190242312954979</v>
      </c>
    </row>
    <row r="37" spans="1:18">
      <c r="A37" s="18" t="s">
        <v>83</v>
      </c>
      <c r="B37" s="4" t="s">
        <v>84</v>
      </c>
      <c r="C37" s="2">
        <f>'Core Staffing'!Q38</f>
        <v>11</v>
      </c>
      <c r="D37" s="49">
        <f>'Core Staffing'!O38</f>
        <v>3.2</v>
      </c>
      <c r="E37" s="56">
        <f>'Core Staffing'!T38</f>
        <v>11.321</v>
      </c>
      <c r="F37" s="60">
        <f>SFL!Q40</f>
        <v>1.235327729756845</v>
      </c>
      <c r="G37" s="63">
        <f>Additionalities!C37</f>
        <v>0</v>
      </c>
      <c r="H37" s="32">
        <f t="shared" si="0"/>
        <v>15.756327729756846</v>
      </c>
      <c r="I37" s="24">
        <f t="shared" si="2"/>
        <v>0.31512655459513694</v>
      </c>
      <c r="J37" s="66">
        <f t="shared" si="3"/>
        <v>16.071454284351983</v>
      </c>
      <c r="L37" s="1">
        <v>17.375023399081602</v>
      </c>
      <c r="M37" s="24">
        <f t="shared" si="10"/>
        <v>16.255023399081601</v>
      </c>
      <c r="N37" s="24">
        <f t="shared" si="1"/>
        <v>-0.18356911472961812</v>
      </c>
      <c r="O37" s="97"/>
      <c r="P37" s="1">
        <v>17.669999999999998</v>
      </c>
      <c r="Q37" s="24">
        <f t="shared" si="9"/>
        <v>16.549999999999997</v>
      </c>
      <c r="R37" s="24">
        <f t="shared" si="6"/>
        <v>-0.47854571564801418</v>
      </c>
    </row>
    <row r="38" spans="1:18">
      <c r="A38" s="18" t="s">
        <v>85</v>
      </c>
      <c r="B38" s="2" t="s">
        <v>86</v>
      </c>
      <c r="C38" s="2">
        <f>'Core Staffing'!Q39</f>
        <v>16</v>
      </c>
      <c r="D38" s="49">
        <f>'Core Staffing'!O39</f>
        <v>3.6</v>
      </c>
      <c r="E38" s="56">
        <f>'Core Staffing'!T39</f>
        <v>16.756</v>
      </c>
      <c r="F38" s="60">
        <f>SFL!Q41</f>
        <v>3.1150921679799932</v>
      </c>
      <c r="G38" s="63">
        <f>Additionalities!C38</f>
        <v>0</v>
      </c>
      <c r="H38" s="32">
        <f t="shared" si="0"/>
        <v>23.471092167979997</v>
      </c>
      <c r="I38" s="24">
        <f t="shared" si="2"/>
        <v>0.46942184335959997</v>
      </c>
      <c r="J38" s="66">
        <f t="shared" si="3"/>
        <v>23.940514011339598</v>
      </c>
      <c r="L38" s="1">
        <v>28.533488077162506</v>
      </c>
      <c r="M38" s="24">
        <f t="shared" si="10"/>
        <v>27.413488077162505</v>
      </c>
      <c r="N38" s="24">
        <f t="shared" si="1"/>
        <v>-3.4729740658229069</v>
      </c>
      <c r="O38" s="97"/>
      <c r="P38" s="1">
        <v>30.27</v>
      </c>
      <c r="Q38" s="24">
        <f t="shared" si="9"/>
        <v>29.15</v>
      </c>
      <c r="R38" s="24">
        <f t="shared" si="6"/>
        <v>-5.2094859886604006</v>
      </c>
    </row>
    <row r="39" spans="1:18">
      <c r="A39" s="18" t="s">
        <v>87</v>
      </c>
      <c r="B39" s="2" t="s">
        <v>88</v>
      </c>
      <c r="C39" s="2">
        <f>'Core Staffing'!Q40</f>
        <v>9</v>
      </c>
      <c r="D39" s="49">
        <f>'Core Staffing'!O40</f>
        <v>2.8</v>
      </c>
      <c r="E39" s="56">
        <f>'Core Staffing'!T40</f>
        <v>9.1390000000000011</v>
      </c>
      <c r="F39" s="60">
        <f>SFL!Q42</f>
        <v>0.65078006600572047</v>
      </c>
      <c r="G39" s="63">
        <f>Additionalities!C39</f>
        <v>0</v>
      </c>
      <c r="H39" s="32">
        <f t="shared" si="0"/>
        <v>12.589780066005721</v>
      </c>
      <c r="I39" s="24">
        <f t="shared" si="2"/>
        <v>0.25179560132011441</v>
      </c>
      <c r="J39" s="66">
        <f t="shared" si="3"/>
        <v>12.841575667325836</v>
      </c>
      <c r="L39" s="1">
        <v>14.6678977983547</v>
      </c>
      <c r="M39" s="24">
        <f t="shared" si="10"/>
        <v>13.5478977983547</v>
      </c>
      <c r="N39" s="24">
        <f t="shared" si="1"/>
        <v>-0.70632213102886432</v>
      </c>
      <c r="O39" s="97"/>
      <c r="P39" s="1">
        <v>13.76</v>
      </c>
      <c r="Q39" s="24">
        <f t="shared" si="9"/>
        <v>12.64</v>
      </c>
      <c r="R39" s="24">
        <f t="shared" si="6"/>
        <v>0.20157566732583554</v>
      </c>
    </row>
    <row r="40" spans="1:18">
      <c r="A40" s="18" t="s">
        <v>89</v>
      </c>
      <c r="B40" s="4" t="s">
        <v>90</v>
      </c>
      <c r="C40" s="2">
        <f>'Core Staffing'!Q41</f>
        <v>10</v>
      </c>
      <c r="D40" s="49">
        <f>'Core Staffing'!O41</f>
        <v>2.8</v>
      </c>
      <c r="E40" s="56">
        <f>'Core Staffing'!T41</f>
        <v>10.25</v>
      </c>
      <c r="F40" s="60">
        <f>SFL!Q43</f>
        <v>2.5020628325876313</v>
      </c>
      <c r="G40" s="63">
        <f>Additionalities!C40</f>
        <v>0</v>
      </c>
      <c r="H40" s="32">
        <f t="shared" si="0"/>
        <v>15.552062832587632</v>
      </c>
      <c r="I40" s="24">
        <f t="shared" si="2"/>
        <v>0.31104125665175264</v>
      </c>
      <c r="J40" s="66">
        <f t="shared" si="3"/>
        <v>15.863104089239386</v>
      </c>
      <c r="L40" s="1">
        <v>17.616119466981999</v>
      </c>
      <c r="M40" s="24">
        <f t="shared" si="10"/>
        <v>16.496119466981998</v>
      </c>
      <c r="N40" s="24">
        <f t="shared" si="1"/>
        <v>-0.63301537774261263</v>
      </c>
      <c r="O40" s="97"/>
      <c r="P40" s="1">
        <v>17.77</v>
      </c>
      <c r="Q40" s="24">
        <f t="shared" si="9"/>
        <v>16.649999999999999</v>
      </c>
      <c r="R40" s="24">
        <f t="shared" si="6"/>
        <v>-0.78689591076061305</v>
      </c>
    </row>
    <row r="41" spans="1:18">
      <c r="A41" s="18" t="s">
        <v>91</v>
      </c>
      <c r="B41" s="2" t="s">
        <v>92</v>
      </c>
      <c r="C41" s="2">
        <f>'Core Staffing'!Q42</f>
        <v>14</v>
      </c>
      <c r="D41" s="49">
        <f>'Core Staffing'!O42</f>
        <v>3.6</v>
      </c>
      <c r="E41" s="56">
        <f>'Core Staffing'!T42</f>
        <v>14.534000000000001</v>
      </c>
      <c r="F41" s="60">
        <f>SFL!Q44</f>
        <v>2.0761889036224108</v>
      </c>
      <c r="G41" s="63">
        <f>Additionalities!C41</f>
        <v>0</v>
      </c>
      <c r="H41" s="32">
        <f t="shared" si="0"/>
        <v>20.210188903622409</v>
      </c>
      <c r="I41" s="24">
        <f t="shared" si="2"/>
        <v>0.40420377807244817</v>
      </c>
      <c r="J41" s="66">
        <f t="shared" si="3"/>
        <v>20.614392681694859</v>
      </c>
      <c r="L41" s="1">
        <v>19.913052030473803</v>
      </c>
      <c r="M41" s="24">
        <f t="shared" si="10"/>
        <v>18.793052030473802</v>
      </c>
      <c r="N41" s="24">
        <f t="shared" si="1"/>
        <v>1.8213406512210568</v>
      </c>
      <c r="O41" s="97"/>
      <c r="P41" s="1">
        <v>18.91</v>
      </c>
      <c r="Q41" s="24">
        <f t="shared" si="9"/>
        <v>17.79</v>
      </c>
      <c r="R41" s="24">
        <f t="shared" si="6"/>
        <v>2.8243926816948601</v>
      </c>
    </row>
    <row r="42" spans="1:18">
      <c r="A42" s="18" t="s">
        <v>93</v>
      </c>
      <c r="B42" s="2" t="s">
        <v>94</v>
      </c>
      <c r="C42" s="2">
        <f>'Core Staffing'!Q43</f>
        <v>11</v>
      </c>
      <c r="D42" s="49">
        <f>'Core Staffing'!O43</f>
        <v>3.2</v>
      </c>
      <c r="E42" s="56">
        <f>'Core Staffing'!T43</f>
        <v>11.321</v>
      </c>
      <c r="F42" s="60">
        <f>SFL!Q45</f>
        <v>0.86758423757852654</v>
      </c>
      <c r="G42" s="63">
        <f>Additionalities!C42</f>
        <v>0</v>
      </c>
      <c r="H42" s="32">
        <f t="shared" si="0"/>
        <v>15.388584237578527</v>
      </c>
      <c r="I42" s="24">
        <f t="shared" si="2"/>
        <v>0.30777168475157057</v>
      </c>
      <c r="J42" s="66">
        <f t="shared" si="3"/>
        <v>15.696355922330097</v>
      </c>
      <c r="L42" s="1">
        <v>14.666052449999999</v>
      </c>
      <c r="M42" s="24">
        <f t="shared" si="10"/>
        <v>13.546052449999998</v>
      </c>
      <c r="N42" s="24">
        <f t="shared" si="1"/>
        <v>2.1503034723300996</v>
      </c>
      <c r="O42" s="97"/>
      <c r="P42" s="1">
        <v>13.559999999999999</v>
      </c>
      <c r="Q42" s="24">
        <f t="shared" si="9"/>
        <v>12.439999999999998</v>
      </c>
      <c r="R42" s="24">
        <f t="shared" si="6"/>
        <v>3.2563559223300995</v>
      </c>
    </row>
    <row r="43" spans="1:18">
      <c r="A43" s="18" t="s">
        <v>95</v>
      </c>
      <c r="B43" s="4" t="s">
        <v>96</v>
      </c>
      <c r="C43" s="2">
        <f>'Core Staffing'!Q44</f>
        <v>15</v>
      </c>
      <c r="D43" s="49">
        <f>'Core Staffing'!O44</f>
        <v>3.6</v>
      </c>
      <c r="E43" s="56">
        <f>'Core Staffing'!T44</f>
        <v>15.645</v>
      </c>
      <c r="F43" s="60">
        <f>SFL!Q46</f>
        <v>1.5234428588454541</v>
      </c>
      <c r="G43" s="63">
        <f>Additionalities!C43</f>
        <v>0</v>
      </c>
      <c r="H43" s="32">
        <f t="shared" si="0"/>
        <v>20.768442858845454</v>
      </c>
      <c r="I43" s="24">
        <f t="shared" si="2"/>
        <v>0.41536885717690908</v>
      </c>
      <c r="J43" s="66">
        <f t="shared" si="3"/>
        <v>21.183811716022362</v>
      </c>
      <c r="L43" s="1">
        <v>20.368788088154805</v>
      </c>
      <c r="M43" s="24">
        <f t="shared" si="10"/>
        <v>19.248788088154804</v>
      </c>
      <c r="N43" s="24">
        <f t="shared" si="1"/>
        <v>1.9350236278675581</v>
      </c>
      <c r="O43" s="97"/>
      <c r="P43" s="1">
        <v>19.440000000000001</v>
      </c>
      <c r="Q43" s="24">
        <f>P43-1.12</f>
        <v>18.32</v>
      </c>
      <c r="R43" s="24">
        <f t="shared" si="6"/>
        <v>2.8638117160223615</v>
      </c>
    </row>
    <row r="44" spans="1:18">
      <c r="A44" s="18" t="s">
        <v>97</v>
      </c>
      <c r="B44" s="4" t="s">
        <v>98</v>
      </c>
      <c r="C44" s="2">
        <f>'Core Staffing'!Q45</f>
        <v>9</v>
      </c>
      <c r="D44" s="49">
        <f>'Core Staffing'!O45</f>
        <v>2.8</v>
      </c>
      <c r="E44" s="56">
        <f>'Core Staffing'!T45</f>
        <v>9.1390000000000011</v>
      </c>
      <c r="F44" s="60">
        <f>SFL!Q47</f>
        <v>1.5931605502491706</v>
      </c>
      <c r="G44" s="63">
        <f>Additionalities!C44</f>
        <v>0</v>
      </c>
      <c r="H44" s="32">
        <f t="shared" si="0"/>
        <v>13.53216055024917</v>
      </c>
      <c r="I44" s="24">
        <f t="shared" si="2"/>
        <v>0.2706432110049834</v>
      </c>
      <c r="J44" s="66">
        <f t="shared" si="3"/>
        <v>13.802803761254154</v>
      </c>
      <c r="L44" s="1">
        <v>15.865479711974199</v>
      </c>
      <c r="M44" s="24">
        <f>L44-0.1</f>
        <v>15.7654797119742</v>
      </c>
      <c r="N44" s="24">
        <f t="shared" si="1"/>
        <v>-1.9626759507200457</v>
      </c>
      <c r="O44" s="97"/>
      <c r="P44" s="1">
        <v>15.83</v>
      </c>
      <c r="Q44" s="24">
        <f>P44-0.1</f>
        <v>15.73</v>
      </c>
      <c r="R44" s="24">
        <f t="shared" si="6"/>
        <v>-1.9271962387458466</v>
      </c>
    </row>
    <row r="45" spans="1:18">
      <c r="A45" s="18" t="s">
        <v>99</v>
      </c>
      <c r="B45" s="2" t="s">
        <v>100</v>
      </c>
      <c r="C45" s="2">
        <f>'Core Staffing'!Q46</f>
        <v>13</v>
      </c>
      <c r="D45" s="49">
        <f>'Core Staffing'!O46</f>
        <v>3.2</v>
      </c>
      <c r="E45" s="56">
        <f>'Core Staffing'!T46</f>
        <v>13.542999999999999</v>
      </c>
      <c r="F45" s="60">
        <f>SFL!Q48</f>
        <v>1.4478041857532542</v>
      </c>
      <c r="G45" s="63">
        <f>Additionalities!C45</f>
        <v>2</v>
      </c>
      <c r="H45" s="32">
        <f t="shared" si="0"/>
        <v>20.190804185753251</v>
      </c>
      <c r="I45" s="24">
        <f t="shared" si="2"/>
        <v>0.40381608371506506</v>
      </c>
      <c r="J45" s="66">
        <f t="shared" si="3"/>
        <v>20.594620269468315</v>
      </c>
      <c r="L45" s="1">
        <v>22.748944309678603</v>
      </c>
      <c r="M45" s="24">
        <f>L45-2.14</f>
        <v>20.608944309678602</v>
      </c>
      <c r="N45" s="24">
        <f t="shared" si="1"/>
        <v>-1.4324040210286881E-2</v>
      </c>
      <c r="O45" s="97"/>
      <c r="P45" s="1">
        <v>22.99</v>
      </c>
      <c r="Q45" s="24">
        <f>M45-2.14</f>
        <v>18.468944309678601</v>
      </c>
      <c r="R45" s="24">
        <f t="shared" si="6"/>
        <v>2.1256759597897137</v>
      </c>
    </row>
    <row r="46" spans="1:18">
      <c r="A46" s="18" t="s">
        <v>101</v>
      </c>
      <c r="B46" s="4" t="s">
        <v>102</v>
      </c>
      <c r="C46" s="2">
        <f>'Core Staffing'!Q47</f>
        <v>13</v>
      </c>
      <c r="D46" s="49">
        <f>'Core Staffing'!O47</f>
        <v>3.2</v>
      </c>
      <c r="E46" s="56">
        <f>'Core Staffing'!T47</f>
        <v>13.542999999999999</v>
      </c>
      <c r="F46" s="60">
        <f>SFL!Q49</f>
        <v>4.8839788123781256</v>
      </c>
      <c r="G46" s="63">
        <f>Additionalities!C46</f>
        <v>0</v>
      </c>
      <c r="H46" s="32">
        <f t="shared" si="0"/>
        <v>21.626978812378123</v>
      </c>
      <c r="I46" s="24">
        <f t="shared" si="2"/>
        <v>0.43253957624756245</v>
      </c>
      <c r="J46" s="66">
        <f t="shared" si="3"/>
        <v>22.059518388625687</v>
      </c>
      <c r="L46" s="1">
        <v>24.891717740422798</v>
      </c>
      <c r="M46" s="24">
        <f>L46-1.12</f>
        <v>23.771717740422798</v>
      </c>
      <c r="N46" s="24">
        <f t="shared" si="1"/>
        <v>-1.7121993517971106</v>
      </c>
      <c r="O46" s="97"/>
      <c r="P46" s="1">
        <v>25.29</v>
      </c>
      <c r="Q46" s="24">
        <f>P46-1.12</f>
        <v>24.169999999999998</v>
      </c>
      <c r="R46" s="24">
        <f t="shared" si="6"/>
        <v>-2.1104816113743112</v>
      </c>
    </row>
    <row r="47" spans="1:18">
      <c r="A47" s="18" t="s">
        <v>103</v>
      </c>
      <c r="B47" s="4" t="s">
        <v>104</v>
      </c>
      <c r="C47" s="2">
        <f>'Core Staffing'!Q48</f>
        <v>15</v>
      </c>
      <c r="D47" s="49">
        <f>'Core Staffing'!O48</f>
        <v>3.6</v>
      </c>
      <c r="E47" s="56">
        <f>'Core Staffing'!T48</f>
        <v>15.645</v>
      </c>
      <c r="F47" s="60">
        <f>SFL!Q50</f>
        <v>4.242294831638489</v>
      </c>
      <c r="G47" s="63">
        <f>Additionalities!C47</f>
        <v>0</v>
      </c>
      <c r="H47" s="32">
        <f t="shared" si="0"/>
        <v>23.48729483163849</v>
      </c>
      <c r="I47" s="24">
        <f t="shared" si="2"/>
        <v>0.46974589663276983</v>
      </c>
      <c r="J47" s="66">
        <f t="shared" si="3"/>
        <v>23.957040728271259</v>
      </c>
      <c r="L47" s="1">
        <v>26.444800418054498</v>
      </c>
      <c r="M47" s="24">
        <f>L47-2.14</f>
        <v>24.304800418054498</v>
      </c>
      <c r="N47" s="24">
        <f t="shared" si="1"/>
        <v>-0.34775968978323846</v>
      </c>
      <c r="O47" s="97"/>
      <c r="P47" s="1">
        <v>27.099999999999998</v>
      </c>
      <c r="Q47" s="24">
        <f>M47-2.14</f>
        <v>22.164800418054497</v>
      </c>
      <c r="R47" s="24">
        <f t="shared" si="6"/>
        <v>1.7922403102167621</v>
      </c>
    </row>
    <row r="48" spans="1:18">
      <c r="A48" s="18" t="s">
        <v>105</v>
      </c>
      <c r="B48" s="2" t="s">
        <v>106</v>
      </c>
      <c r="C48" s="2">
        <f>'Core Staffing'!Q49</f>
        <v>10</v>
      </c>
      <c r="D48" s="49">
        <f>'Core Staffing'!O49</f>
        <v>2.8</v>
      </c>
      <c r="E48" s="56">
        <f>'Core Staffing'!T49</f>
        <v>10.25</v>
      </c>
      <c r="F48" s="60">
        <f>SFL!Q51</f>
        <v>1.3039925155649001</v>
      </c>
      <c r="G48" s="63">
        <f>Additionalities!C48</f>
        <v>0</v>
      </c>
      <c r="H48" s="32">
        <f t="shared" si="0"/>
        <v>14.353992515564901</v>
      </c>
      <c r="I48" s="24">
        <f t="shared" si="2"/>
        <v>0.28707985031129801</v>
      </c>
      <c r="J48" s="66">
        <f t="shared" si="3"/>
        <v>14.641072365876198</v>
      </c>
      <c r="L48" s="1">
        <v>15.5465327114534</v>
      </c>
      <c r="M48" s="24">
        <f>L48-1.12</f>
        <v>14.426532711453401</v>
      </c>
      <c r="N48" s="24">
        <f t="shared" si="1"/>
        <v>0.2145396544227971</v>
      </c>
      <c r="O48" s="97"/>
      <c r="P48" s="1">
        <v>16.190000000000001</v>
      </c>
      <c r="Q48" s="24">
        <f>P48-1.12</f>
        <v>15.07</v>
      </c>
      <c r="R48" s="24">
        <f t="shared" si="6"/>
        <v>-0.42892763412380219</v>
      </c>
    </row>
    <row r="49" spans="1:18">
      <c r="A49" s="18" t="s">
        <v>107</v>
      </c>
      <c r="B49" s="4" t="s">
        <v>108</v>
      </c>
      <c r="C49" s="2">
        <f>'Core Staffing'!Q50</f>
        <v>14</v>
      </c>
      <c r="D49" s="49">
        <f>'Core Staffing'!O50</f>
        <v>3.6</v>
      </c>
      <c r="E49" s="56">
        <f>'Core Staffing'!T50</f>
        <v>14.534000000000001</v>
      </c>
      <c r="F49" s="60">
        <f>SFL!Q52</f>
        <v>2.0030270671163368</v>
      </c>
      <c r="G49" s="63">
        <f>Additionalities!C49</f>
        <v>0</v>
      </c>
      <c r="H49" s="32">
        <f t="shared" si="0"/>
        <v>20.137027067116335</v>
      </c>
      <c r="I49" s="24">
        <f t="shared" si="2"/>
        <v>0.40274054134232673</v>
      </c>
      <c r="J49" s="66">
        <f t="shared" si="3"/>
        <v>20.539767608458661</v>
      </c>
      <c r="L49" s="1">
        <v>24.965948270405697</v>
      </c>
      <c r="M49" s="24">
        <f>L49-2.14</f>
        <v>22.825948270405696</v>
      </c>
      <c r="N49" s="24">
        <f t="shared" si="1"/>
        <v>-2.2861806619470357</v>
      </c>
      <c r="O49" s="97"/>
      <c r="P49" s="1">
        <v>25.09</v>
      </c>
      <c r="Q49" s="24">
        <f>M49-2.14</f>
        <v>20.685948270405696</v>
      </c>
      <c r="R49" s="24">
        <f t="shared" si="6"/>
        <v>-0.14618066194703516</v>
      </c>
    </row>
    <row r="50" spans="1:18">
      <c r="A50" s="18"/>
      <c r="B50" s="4"/>
      <c r="C50" s="4"/>
      <c r="D50" s="49"/>
      <c r="E50" s="56"/>
      <c r="F50" s="60"/>
      <c r="G50" s="63"/>
      <c r="H50" s="32"/>
      <c r="I50" s="24"/>
      <c r="J50" s="66"/>
      <c r="M50" s="24"/>
      <c r="N50" s="24"/>
      <c r="O50" s="97"/>
      <c r="Q50" s="24"/>
      <c r="R50" s="24"/>
    </row>
    <row r="51" spans="1:18">
      <c r="A51" s="20" t="s">
        <v>109</v>
      </c>
      <c r="B51" s="15" t="s">
        <v>110</v>
      </c>
      <c r="C51" s="15">
        <v>2</v>
      </c>
      <c r="D51" s="49">
        <f>'Core Staffing'!O52</f>
        <v>0.5</v>
      </c>
      <c r="E51" s="56">
        <f>'Core Staffing'!T52</f>
        <v>2.8919999999999999</v>
      </c>
      <c r="F51" s="60">
        <f>SFL!Q54</f>
        <v>0</v>
      </c>
      <c r="G51" s="63">
        <f>Additionalities!C51</f>
        <v>0</v>
      </c>
      <c r="H51" s="94">
        <f>SUM(D51:G51)</f>
        <v>3.3919999999999999</v>
      </c>
      <c r="I51" s="95">
        <f t="shared" si="2"/>
        <v>6.7839999999999998E-2</v>
      </c>
      <c r="J51" s="66">
        <f t="shared" si="3"/>
        <v>3.4598399999999998</v>
      </c>
      <c r="L51" s="1">
        <v>3.8174982128097996</v>
      </c>
      <c r="M51" s="95">
        <f>L51-0.87</f>
        <v>2.9474982128097995</v>
      </c>
      <c r="N51" s="95">
        <f>J51-M51</f>
        <v>0.51234178719020029</v>
      </c>
      <c r="O51" s="96"/>
      <c r="P51" s="1">
        <v>3.8</v>
      </c>
      <c r="Q51" s="95">
        <f>P51-0.87</f>
        <v>2.9299999999999997</v>
      </c>
      <c r="R51" s="24">
        <f t="shared" si="6"/>
        <v>0.52984000000000009</v>
      </c>
    </row>
    <row r="52" spans="1:18">
      <c r="A52" s="18"/>
      <c r="B52" s="15"/>
      <c r="C52" s="15"/>
      <c r="D52" s="50"/>
      <c r="E52" s="57"/>
      <c r="F52" s="61"/>
      <c r="G52" s="63"/>
      <c r="H52" s="33"/>
      <c r="I52" s="18"/>
      <c r="J52" s="67"/>
      <c r="M52" s="18"/>
      <c r="N52" s="18"/>
      <c r="O52" s="19"/>
      <c r="Q52" s="18"/>
      <c r="R52" s="18"/>
    </row>
    <row r="53" spans="1:18">
      <c r="A53" s="18"/>
      <c r="B53" s="31" t="s">
        <v>9</v>
      </c>
      <c r="C53" s="31">
        <f>SUM(C2:C51)</f>
        <v>572</v>
      </c>
      <c r="D53" s="75">
        <f>SUM(D2:D51)</f>
        <v>149.29999999999995</v>
      </c>
      <c r="E53" s="52">
        <f t="shared" ref="E53:N53" si="11">SUM(E2:E51)</f>
        <v>593.92200000000014</v>
      </c>
      <c r="F53" s="59">
        <f t="shared" si="11"/>
        <v>72.8</v>
      </c>
      <c r="G53" s="64">
        <f t="shared" si="11"/>
        <v>5.3</v>
      </c>
      <c r="H53" s="32">
        <f t="shared" si="11"/>
        <v>821.32199999999978</v>
      </c>
      <c r="I53" s="32">
        <f t="shared" si="11"/>
        <v>16.426440000000003</v>
      </c>
      <c r="J53" s="66">
        <f t="shared" si="11"/>
        <v>837.74843999999985</v>
      </c>
      <c r="M53" s="32">
        <f t="shared" si="11"/>
        <v>828.81852847164316</v>
      </c>
      <c r="N53" s="32">
        <f t="shared" si="11"/>
        <v>8.9299115283567936</v>
      </c>
      <c r="O53" s="98"/>
      <c r="P53" s="1">
        <f t="shared" ref="P53:R53" si="12">SUM(P2:P51)</f>
        <v>885.55000000000007</v>
      </c>
      <c r="Q53" s="32">
        <f t="shared" si="12"/>
        <v>820.51969299813879</v>
      </c>
      <c r="R53" s="32">
        <f t="shared" si="12"/>
        <v>17.228747001861237</v>
      </c>
    </row>
  </sheetData>
  <sheetProtection algorithmName="SHA-512" hashValue="vy/myF1/Mnj9Vvd8NG54Y36vI7t6XmshfWdbD1TiHMebsTaV0jY1hXwCJTpqFmvlWgqC78YR2nsByM6idMjUTQ==" saltValue="FZlQmz/giKIRsSS1Hr+ZZg==" spinCount="100000" sheet="1" objects="1" scenarios="1"/>
  <pageMargins left="0.7" right="0.7" top="0.75" bottom="0.75" header="0.3" footer="0.3"/>
  <pageSetup paperSize="8" orientation="landscape" r:id="rId1"/>
  <headerFooter>
    <oddHeader>&amp;C
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61"/>
  <sheetViews>
    <sheetView view="pageLayout" zoomScaleNormal="100" workbookViewId="0">
      <selection activeCell="C9" sqref="C9"/>
    </sheetView>
  </sheetViews>
  <sheetFormatPr defaultRowHeight="12.75"/>
  <cols>
    <col min="1" max="1" width="9.140625" style="1"/>
    <col min="2" max="2" width="24.140625" style="1" bestFit="1" customWidth="1"/>
    <col min="3" max="5" width="3" style="1" bestFit="1" customWidth="1"/>
    <col min="6" max="6" width="4" style="1" bestFit="1" customWidth="1"/>
    <col min="7" max="7" width="3" style="1" bestFit="1" customWidth="1"/>
    <col min="8" max="9" width="4" style="1" bestFit="1" customWidth="1"/>
    <col min="10" max="10" width="14.5703125" style="1" customWidth="1"/>
    <col min="11" max="11" width="1.5703125" style="1" customWidth="1"/>
    <col min="12" max="14" width="9.140625" style="1"/>
    <col min="15" max="15" width="11.7109375" style="1" customWidth="1"/>
    <col min="16" max="16" width="1.5703125" style="1" customWidth="1"/>
    <col min="17" max="17" width="9.140625" style="1"/>
    <col min="18" max="18" width="12.7109375" style="1" customWidth="1"/>
    <col min="19" max="20" width="9.140625" style="1"/>
    <col min="21" max="21" width="12.85546875" style="1" customWidth="1"/>
    <col min="22" max="22" width="11.42578125" style="1" customWidth="1"/>
    <col min="23" max="23" width="10" style="1" customWidth="1"/>
    <col min="24" max="29" width="0" style="1" hidden="1" customWidth="1"/>
    <col min="30" max="30" width="12.140625" style="1" hidden="1" customWidth="1"/>
    <col min="31" max="16384" width="9.140625" style="1"/>
  </cols>
  <sheetData>
    <row r="1" spans="1:30" ht="15" customHeight="1">
      <c r="A1" s="109"/>
      <c r="B1" s="110"/>
      <c r="C1" s="108" t="s">
        <v>111</v>
      </c>
      <c r="D1" s="108"/>
      <c r="E1" s="108"/>
      <c r="F1" s="108"/>
      <c r="G1" s="108"/>
      <c r="H1" s="108"/>
      <c r="I1" s="108"/>
      <c r="J1" s="108"/>
      <c r="K1" s="19"/>
      <c r="L1" s="108" t="s">
        <v>112</v>
      </c>
      <c r="M1" s="108"/>
      <c r="N1" s="108"/>
      <c r="O1" s="108"/>
      <c r="P1" s="19"/>
      <c r="Q1" s="108" t="s">
        <v>113</v>
      </c>
      <c r="R1" s="108"/>
      <c r="S1" s="108"/>
      <c r="T1" s="108"/>
      <c r="U1" s="108"/>
      <c r="V1" s="108"/>
      <c r="Y1" s="111" t="s">
        <v>114</v>
      </c>
      <c r="Z1" s="112"/>
      <c r="AA1" s="112"/>
      <c r="AB1" s="113"/>
    </row>
    <row r="2" spans="1:30" ht="51">
      <c r="A2" s="107" t="s">
        <v>0</v>
      </c>
      <c r="B2" s="107" t="s">
        <v>1</v>
      </c>
      <c r="C2" s="25" t="s">
        <v>115</v>
      </c>
      <c r="D2" s="25" t="s">
        <v>116</v>
      </c>
      <c r="E2" s="25" t="s">
        <v>117</v>
      </c>
      <c r="F2" s="25" t="s">
        <v>118</v>
      </c>
      <c r="G2" s="25" t="s">
        <v>119</v>
      </c>
      <c r="H2" s="25" t="s">
        <v>120</v>
      </c>
      <c r="I2" s="25" t="s">
        <v>121</v>
      </c>
      <c r="J2" s="106" t="s">
        <v>122</v>
      </c>
      <c r="K2" s="34"/>
      <c r="L2" s="107" t="s">
        <v>123</v>
      </c>
      <c r="M2" s="107" t="s">
        <v>124</v>
      </c>
      <c r="N2" s="107" t="s">
        <v>125</v>
      </c>
      <c r="O2" s="45" t="s">
        <v>126</v>
      </c>
      <c r="P2" s="34"/>
      <c r="Q2" s="107" t="s">
        <v>127</v>
      </c>
      <c r="R2" s="107" t="s">
        <v>128</v>
      </c>
      <c r="S2" s="107" t="s">
        <v>129</v>
      </c>
      <c r="T2" s="51" t="s">
        <v>130</v>
      </c>
      <c r="U2" s="39" t="s">
        <v>131</v>
      </c>
      <c r="V2" s="39" t="s">
        <v>132</v>
      </c>
      <c r="W2" s="107" t="s">
        <v>133</v>
      </c>
      <c r="Y2" s="78" t="s">
        <v>134</v>
      </c>
      <c r="Z2" s="78" t="s">
        <v>11</v>
      </c>
      <c r="AA2" s="78" t="s">
        <v>135</v>
      </c>
      <c r="AB2" s="78" t="s">
        <v>11</v>
      </c>
      <c r="AD2" s="78" t="s">
        <v>136</v>
      </c>
    </row>
    <row r="3" spans="1:30">
      <c r="A3" s="18" t="s">
        <v>13</v>
      </c>
      <c r="B3" s="27" t="s">
        <v>14</v>
      </c>
      <c r="C3" s="2">
        <v>32</v>
      </c>
      <c r="D3" s="2">
        <v>40</v>
      </c>
      <c r="E3" s="2">
        <v>36</v>
      </c>
      <c r="F3" s="2">
        <v>35</v>
      </c>
      <c r="G3" s="2">
        <v>34</v>
      </c>
      <c r="H3" s="2">
        <v>31</v>
      </c>
      <c r="I3" s="2">
        <v>38</v>
      </c>
      <c r="J3" s="35">
        <f>SUM(C3:I3)</f>
        <v>246</v>
      </c>
      <c r="K3" s="19"/>
      <c r="L3" s="24">
        <f>VLOOKUP($Q3,'ACC Formula - Classes'!$A$2:$M$28,3,FALSE)</f>
        <v>1</v>
      </c>
      <c r="M3" s="24">
        <f>VLOOKUP($Q3,'ACC Formula - Classes'!$A$2:$M$28,4,FALSE)</f>
        <v>1</v>
      </c>
      <c r="N3" s="24">
        <f>VLOOKUP($Q3,'ACC Formula - Classes'!$A$2:$M$28,5,FALSE)</f>
        <v>0.8</v>
      </c>
      <c r="O3" s="75">
        <f>SUM(L3:N3)</f>
        <v>2.8</v>
      </c>
      <c r="P3" s="19"/>
      <c r="Q3" s="18">
        <v>10</v>
      </c>
      <c r="R3" s="24">
        <f>VLOOKUP($Q3,'ACC Formula - Classes'!$A$2:$M$28,8,FALSE)</f>
        <v>9.14</v>
      </c>
      <c r="S3" s="24">
        <f t="shared" ref="S3:S52" si="0">Q3*0.111</f>
        <v>1.1100000000000001</v>
      </c>
      <c r="T3" s="52">
        <f t="shared" ref="T3:T50" si="1">SUM(R3:S3)</f>
        <v>10.25</v>
      </c>
      <c r="U3" s="24">
        <f t="shared" ref="U3:U50" si="2">(M3*0.3)+(N3*0.7)</f>
        <v>0.85999999999999988</v>
      </c>
      <c r="V3" s="24">
        <f>T3+U3</f>
        <v>11.11</v>
      </c>
      <c r="W3" s="24">
        <f t="shared" ref="W3:W34" si="3">V3-Q3</f>
        <v>1.1099999999999994</v>
      </c>
      <c r="Y3" s="79">
        <v>1</v>
      </c>
      <c r="Z3" s="79">
        <f t="shared" ref="Z3:Z50" si="4">M3-Y3</f>
        <v>0</v>
      </c>
      <c r="AA3" s="79">
        <v>1</v>
      </c>
      <c r="AB3" s="79">
        <f t="shared" ref="AB3:AB50" si="5">N3-AA3</f>
        <v>-0.19999999999999996</v>
      </c>
      <c r="AD3" s="100">
        <v>74043.259999999995</v>
      </c>
    </row>
    <row r="4" spans="1:30">
      <c r="A4" s="18" t="s">
        <v>15</v>
      </c>
      <c r="B4" s="26" t="s">
        <v>16</v>
      </c>
      <c r="C4" s="2">
        <v>45</v>
      </c>
      <c r="D4" s="2">
        <v>32</v>
      </c>
      <c r="E4" s="2">
        <v>46</v>
      </c>
      <c r="F4" s="2">
        <v>49</v>
      </c>
      <c r="G4" s="2">
        <v>53</v>
      </c>
      <c r="H4" s="2">
        <v>61</v>
      </c>
      <c r="I4" s="2">
        <v>60</v>
      </c>
      <c r="J4" s="35">
        <f t="shared" ref="J4:J52" si="6">SUM(C4:I4)</f>
        <v>346</v>
      </c>
      <c r="K4" s="19"/>
      <c r="L4" s="24">
        <f>VLOOKUP($Q4,'ACC Formula - Classes'!$A$2:$M$28,3,FALSE)</f>
        <v>1</v>
      </c>
      <c r="M4" s="24">
        <f>VLOOKUP($Q4,'ACC Formula - Classes'!$A$2:$M$28,4,FALSE)</f>
        <v>1.6</v>
      </c>
      <c r="N4" s="24">
        <f>VLOOKUP($Q4,'ACC Formula - Classes'!$A$2:$M$28,5,FALSE)</f>
        <v>0.6</v>
      </c>
      <c r="O4" s="75">
        <f t="shared" ref="O4:O50" si="7">SUM(L4:N4)</f>
        <v>3.2</v>
      </c>
      <c r="P4" s="19"/>
      <c r="Q4" s="18">
        <v>13</v>
      </c>
      <c r="R4" s="24">
        <f>VLOOKUP($Q4,'ACC Formula - Classes'!$A$2:$M$28,8,FALSE)</f>
        <v>12.1</v>
      </c>
      <c r="S4" s="24">
        <f t="shared" si="0"/>
        <v>1.4430000000000001</v>
      </c>
      <c r="T4" s="52">
        <f t="shared" si="1"/>
        <v>13.542999999999999</v>
      </c>
      <c r="U4" s="24">
        <f t="shared" si="2"/>
        <v>0.89999999999999991</v>
      </c>
      <c r="V4" s="24">
        <f t="shared" ref="V4:V50" si="8">T4+U4</f>
        <v>14.443</v>
      </c>
      <c r="W4" s="24">
        <f t="shared" si="3"/>
        <v>1.4429999999999996</v>
      </c>
      <c r="Y4" s="79">
        <v>2</v>
      </c>
      <c r="Z4" s="79">
        <f t="shared" si="4"/>
        <v>-0.39999999999999991</v>
      </c>
      <c r="AA4" s="79">
        <v>1</v>
      </c>
      <c r="AB4" s="79">
        <f t="shared" si="5"/>
        <v>-0.4</v>
      </c>
      <c r="AD4" s="100">
        <v>9288.06</v>
      </c>
    </row>
    <row r="5" spans="1:30">
      <c r="A5" s="18" t="s">
        <v>17</v>
      </c>
      <c r="B5" s="3" t="s">
        <v>18</v>
      </c>
      <c r="C5" s="4">
        <v>50</v>
      </c>
      <c r="D5" s="4">
        <v>46</v>
      </c>
      <c r="E5" s="4">
        <v>73</v>
      </c>
      <c r="F5" s="4">
        <v>57</v>
      </c>
      <c r="G5" s="4">
        <v>59</v>
      </c>
      <c r="H5" s="4">
        <v>53</v>
      </c>
      <c r="I5" s="4">
        <v>62</v>
      </c>
      <c r="J5" s="35">
        <f t="shared" si="6"/>
        <v>400</v>
      </c>
      <c r="K5" s="19"/>
      <c r="L5" s="24">
        <f>VLOOKUP($Q5,'ACC Formula - Classes'!$A$2:$M$28,3,FALSE)</f>
        <v>1</v>
      </c>
      <c r="M5" s="24">
        <f>VLOOKUP($Q5,'ACC Formula - Classes'!$A$2:$M$28,4,FALSE)</f>
        <v>2</v>
      </c>
      <c r="N5" s="24">
        <f>VLOOKUP($Q5,'ACC Formula - Classes'!$A$2:$M$28,5,FALSE)</f>
        <v>0.6</v>
      </c>
      <c r="O5" s="75">
        <f t="shared" si="7"/>
        <v>3.6</v>
      </c>
      <c r="P5" s="19"/>
      <c r="Q5" s="18">
        <v>15</v>
      </c>
      <c r="R5" s="24">
        <f>VLOOKUP($Q5,'ACC Formula - Classes'!$A$2:$M$28,8,FALSE)</f>
        <v>13.98</v>
      </c>
      <c r="S5" s="24">
        <f t="shared" si="0"/>
        <v>1.665</v>
      </c>
      <c r="T5" s="52">
        <f t="shared" si="1"/>
        <v>15.645</v>
      </c>
      <c r="U5" s="24">
        <f t="shared" si="2"/>
        <v>1.02</v>
      </c>
      <c r="V5" s="24">
        <f t="shared" si="8"/>
        <v>16.664999999999999</v>
      </c>
      <c r="W5" s="24">
        <f t="shared" si="3"/>
        <v>1.6649999999999991</v>
      </c>
      <c r="Y5" s="79">
        <v>2</v>
      </c>
      <c r="Z5" s="79">
        <f t="shared" si="4"/>
        <v>0</v>
      </c>
      <c r="AA5" s="79">
        <v>1</v>
      </c>
      <c r="AB5" s="79">
        <f t="shared" si="5"/>
        <v>-0.4</v>
      </c>
      <c r="AD5" s="100">
        <v>45696.32</v>
      </c>
    </row>
    <row r="6" spans="1:30">
      <c r="A6" s="18" t="s">
        <v>19</v>
      </c>
      <c r="B6" s="3" t="s">
        <v>20</v>
      </c>
      <c r="C6" s="4">
        <v>31</v>
      </c>
      <c r="D6" s="4">
        <v>34</v>
      </c>
      <c r="E6" s="4">
        <v>42</v>
      </c>
      <c r="F6" s="4">
        <v>35</v>
      </c>
      <c r="G6" s="4">
        <v>36</v>
      </c>
      <c r="H6" s="4">
        <v>36</v>
      </c>
      <c r="I6" s="4">
        <v>29</v>
      </c>
      <c r="J6" s="35">
        <f t="shared" si="6"/>
        <v>243</v>
      </c>
      <c r="K6" s="19"/>
      <c r="L6" s="24">
        <f>VLOOKUP($Q6,'ACC Formula - Classes'!$A$2:$M$28,3,FALSE)</f>
        <v>1</v>
      </c>
      <c r="M6" s="24">
        <f>VLOOKUP($Q6,'ACC Formula - Classes'!$A$2:$M$28,4,FALSE)</f>
        <v>1</v>
      </c>
      <c r="N6" s="24">
        <f>VLOOKUP($Q6,'ACC Formula - Classes'!$A$2:$M$28,5,FALSE)</f>
        <v>0.8</v>
      </c>
      <c r="O6" s="75">
        <f t="shared" si="7"/>
        <v>2.8</v>
      </c>
      <c r="P6" s="19"/>
      <c r="Q6" s="18">
        <v>10</v>
      </c>
      <c r="R6" s="24">
        <f>VLOOKUP($Q6,'ACC Formula - Classes'!$A$2:$M$28,8,FALSE)</f>
        <v>9.14</v>
      </c>
      <c r="S6" s="24">
        <f t="shared" si="0"/>
        <v>1.1100000000000001</v>
      </c>
      <c r="T6" s="52">
        <f t="shared" si="1"/>
        <v>10.25</v>
      </c>
      <c r="U6" s="24">
        <f t="shared" si="2"/>
        <v>0.85999999999999988</v>
      </c>
      <c r="V6" s="24">
        <f t="shared" si="8"/>
        <v>11.11</v>
      </c>
      <c r="W6" s="24">
        <f t="shared" si="3"/>
        <v>1.1099999999999994</v>
      </c>
      <c r="Y6" s="79">
        <v>1</v>
      </c>
      <c r="Z6" s="79">
        <f t="shared" si="4"/>
        <v>0</v>
      </c>
      <c r="AA6" s="79">
        <v>1</v>
      </c>
      <c r="AB6" s="79">
        <f t="shared" si="5"/>
        <v>-0.19999999999999996</v>
      </c>
      <c r="AD6" s="100">
        <v>187.62</v>
      </c>
    </row>
    <row r="7" spans="1:30">
      <c r="A7" s="18" t="s">
        <v>21</v>
      </c>
      <c r="B7" s="3" t="s">
        <v>22</v>
      </c>
      <c r="C7" s="4">
        <v>25</v>
      </c>
      <c r="D7" s="4">
        <v>25</v>
      </c>
      <c r="E7" s="4">
        <v>27</v>
      </c>
      <c r="F7" s="4">
        <v>20</v>
      </c>
      <c r="G7" s="4">
        <v>23</v>
      </c>
      <c r="H7" s="4">
        <v>24</v>
      </c>
      <c r="I7" s="4">
        <v>24</v>
      </c>
      <c r="J7" s="35">
        <f t="shared" si="6"/>
        <v>168</v>
      </c>
      <c r="K7" s="19"/>
      <c r="L7" s="24">
        <f>VLOOKUP($Q7,'ACC Formula - Classes'!$A$2:$M$28,3,FALSE)</f>
        <v>1</v>
      </c>
      <c r="M7" s="24">
        <f>VLOOKUP($Q7,'ACC Formula - Classes'!$A$2:$M$28,4,FALSE)</f>
        <v>1</v>
      </c>
      <c r="N7" s="24">
        <f>VLOOKUP($Q7,'ACC Formula - Classes'!$A$2:$M$28,5,FALSE)</f>
        <v>0</v>
      </c>
      <c r="O7" s="75">
        <f t="shared" si="7"/>
        <v>2</v>
      </c>
      <c r="P7" s="19"/>
      <c r="Q7" s="18">
        <v>7</v>
      </c>
      <c r="R7" s="24">
        <f>VLOOKUP($Q7,'ACC Formula - Classes'!$A$2:$M$28,8,FALSE)</f>
        <v>6.7</v>
      </c>
      <c r="S7" s="24">
        <f t="shared" si="0"/>
        <v>0.77700000000000002</v>
      </c>
      <c r="T7" s="52">
        <f t="shared" si="1"/>
        <v>7.4770000000000003</v>
      </c>
      <c r="U7" s="24">
        <f t="shared" si="2"/>
        <v>0.3</v>
      </c>
      <c r="V7" s="24">
        <f t="shared" si="8"/>
        <v>7.7770000000000001</v>
      </c>
      <c r="W7" s="24">
        <f t="shared" si="3"/>
        <v>0.77700000000000014</v>
      </c>
      <c r="Y7" s="79">
        <v>0</v>
      </c>
      <c r="Z7" s="79">
        <f t="shared" si="4"/>
        <v>1</v>
      </c>
      <c r="AA7" s="79">
        <v>1.8</v>
      </c>
      <c r="AB7" s="79">
        <f t="shared" si="5"/>
        <v>-1.8</v>
      </c>
      <c r="AD7" s="100">
        <v>55201.599999999999</v>
      </c>
    </row>
    <row r="8" spans="1:30">
      <c r="A8" s="18" t="s">
        <v>23</v>
      </c>
      <c r="B8" s="26" t="s">
        <v>24</v>
      </c>
      <c r="C8" s="2">
        <v>45</v>
      </c>
      <c r="D8" s="2">
        <v>72</v>
      </c>
      <c r="E8" s="2">
        <v>44</v>
      </c>
      <c r="F8" s="2">
        <v>63</v>
      </c>
      <c r="G8" s="2">
        <v>48</v>
      </c>
      <c r="H8" s="2">
        <v>48</v>
      </c>
      <c r="I8" s="2">
        <v>45</v>
      </c>
      <c r="J8" s="35">
        <f t="shared" si="6"/>
        <v>365</v>
      </c>
      <c r="K8" s="19"/>
      <c r="L8" s="24">
        <f>VLOOKUP($Q8,'ACC Formula - Classes'!$A$2:$M$28,3,FALSE)</f>
        <v>1</v>
      </c>
      <c r="M8" s="24">
        <f>VLOOKUP($Q8,'ACC Formula - Classes'!$A$2:$M$28,4,FALSE)</f>
        <v>2</v>
      </c>
      <c r="N8" s="24">
        <f>VLOOKUP($Q8,'ACC Formula - Classes'!$A$2:$M$28,5,FALSE)</f>
        <v>0.6</v>
      </c>
      <c r="O8" s="75">
        <f t="shared" si="7"/>
        <v>3.6</v>
      </c>
      <c r="P8" s="19"/>
      <c r="Q8" s="18">
        <v>16</v>
      </c>
      <c r="R8" s="24">
        <f>VLOOKUP($Q8,'ACC Formula - Classes'!$A$2:$M$28,8,FALSE)</f>
        <v>14.98</v>
      </c>
      <c r="S8" s="24">
        <f t="shared" si="0"/>
        <v>1.776</v>
      </c>
      <c r="T8" s="52">
        <f t="shared" si="1"/>
        <v>16.756</v>
      </c>
      <c r="U8" s="24">
        <f t="shared" si="2"/>
        <v>1.02</v>
      </c>
      <c r="V8" s="24">
        <f t="shared" si="8"/>
        <v>17.776</v>
      </c>
      <c r="W8" s="24">
        <f t="shared" si="3"/>
        <v>1.7759999999999998</v>
      </c>
      <c r="Y8" s="79">
        <v>2</v>
      </c>
      <c r="Z8" s="79">
        <f t="shared" si="4"/>
        <v>0</v>
      </c>
      <c r="AA8" s="79">
        <v>1</v>
      </c>
      <c r="AB8" s="79">
        <f t="shared" si="5"/>
        <v>-0.4</v>
      </c>
      <c r="AD8" s="100">
        <v>23513.07</v>
      </c>
    </row>
    <row r="9" spans="1:30">
      <c r="A9" s="18" t="s">
        <v>25</v>
      </c>
      <c r="B9" s="26" t="s">
        <v>26</v>
      </c>
      <c r="C9" s="2">
        <v>55</v>
      </c>
      <c r="D9" s="2">
        <v>63</v>
      </c>
      <c r="E9" s="2">
        <v>43</v>
      </c>
      <c r="F9" s="2">
        <v>68</v>
      </c>
      <c r="G9" s="2">
        <v>63</v>
      </c>
      <c r="H9" s="2">
        <v>54</v>
      </c>
      <c r="I9" s="2">
        <v>52</v>
      </c>
      <c r="J9" s="35">
        <f t="shared" si="6"/>
        <v>398</v>
      </c>
      <c r="K9" s="19"/>
      <c r="L9" s="24">
        <f>VLOOKUP($Q9,'ACC Formula - Classes'!$A$2:$M$28,3,FALSE)</f>
        <v>1</v>
      </c>
      <c r="M9" s="24">
        <f>VLOOKUP($Q9,'ACC Formula - Classes'!$A$2:$M$28,4,FALSE)</f>
        <v>2</v>
      </c>
      <c r="N9" s="24">
        <f>VLOOKUP($Q9,'ACC Formula - Classes'!$A$2:$M$28,5,FALSE)</f>
        <v>0.6</v>
      </c>
      <c r="O9" s="75">
        <f t="shared" si="7"/>
        <v>3.6</v>
      </c>
      <c r="P9" s="19"/>
      <c r="Q9" s="18">
        <v>16</v>
      </c>
      <c r="R9" s="24">
        <f>VLOOKUP($Q9,'ACC Formula - Classes'!$A$2:$M$28,8,FALSE)</f>
        <v>14.98</v>
      </c>
      <c r="S9" s="24">
        <f t="shared" si="0"/>
        <v>1.776</v>
      </c>
      <c r="T9" s="52">
        <f t="shared" si="1"/>
        <v>16.756</v>
      </c>
      <c r="U9" s="24">
        <f t="shared" si="2"/>
        <v>1.02</v>
      </c>
      <c r="V9" s="24">
        <f t="shared" si="8"/>
        <v>17.776</v>
      </c>
      <c r="W9" s="24">
        <f t="shared" si="3"/>
        <v>1.7759999999999998</v>
      </c>
      <c r="Y9" s="79">
        <v>2.4</v>
      </c>
      <c r="Z9" s="79">
        <f t="shared" si="4"/>
        <v>-0.39999999999999991</v>
      </c>
      <c r="AA9" s="79">
        <v>0</v>
      </c>
      <c r="AB9" s="79">
        <f t="shared" si="5"/>
        <v>0.6</v>
      </c>
      <c r="AD9" s="100">
        <v>26691.58</v>
      </c>
    </row>
    <row r="10" spans="1:30">
      <c r="A10" s="18" t="s">
        <v>27</v>
      </c>
      <c r="B10" s="26" t="s">
        <v>28</v>
      </c>
      <c r="C10" s="2">
        <v>50</v>
      </c>
      <c r="D10" s="2">
        <v>30</v>
      </c>
      <c r="E10" s="2">
        <v>31</v>
      </c>
      <c r="F10" s="2">
        <v>40</v>
      </c>
      <c r="G10" s="2">
        <v>36</v>
      </c>
      <c r="H10" s="2">
        <v>38</v>
      </c>
      <c r="I10" s="2">
        <v>28</v>
      </c>
      <c r="J10" s="35">
        <f t="shared" si="6"/>
        <v>253</v>
      </c>
      <c r="K10" s="19"/>
      <c r="L10" s="24">
        <f>VLOOKUP($Q10,'ACC Formula - Classes'!$A$2:$M$28,3,FALSE)</f>
        <v>1</v>
      </c>
      <c r="M10" s="24">
        <f>VLOOKUP($Q10,'ACC Formula - Classes'!$A$2:$M$28,4,FALSE)</f>
        <v>1</v>
      </c>
      <c r="N10" s="24">
        <f>VLOOKUP($Q10,'ACC Formula - Classes'!$A$2:$M$28,5,FALSE)</f>
        <v>0.8</v>
      </c>
      <c r="O10" s="75">
        <f t="shared" si="7"/>
        <v>2.8</v>
      </c>
      <c r="P10" s="19"/>
      <c r="Q10" s="18">
        <v>10</v>
      </c>
      <c r="R10" s="24">
        <f>VLOOKUP($Q10,'ACC Formula - Classes'!$A$2:$M$28,8,FALSE)</f>
        <v>9.14</v>
      </c>
      <c r="S10" s="24">
        <f t="shared" si="0"/>
        <v>1.1100000000000001</v>
      </c>
      <c r="T10" s="52">
        <f t="shared" si="1"/>
        <v>10.25</v>
      </c>
      <c r="U10" s="24">
        <f t="shared" si="2"/>
        <v>0.85999999999999988</v>
      </c>
      <c r="V10" s="24">
        <f t="shared" si="8"/>
        <v>11.11</v>
      </c>
      <c r="W10" s="24">
        <f t="shared" si="3"/>
        <v>1.1099999999999994</v>
      </c>
      <c r="Y10" s="79">
        <v>1</v>
      </c>
      <c r="Z10" s="79">
        <f t="shared" si="4"/>
        <v>0</v>
      </c>
      <c r="AA10" s="79">
        <v>1</v>
      </c>
      <c r="AB10" s="79">
        <f t="shared" si="5"/>
        <v>-0.19999999999999996</v>
      </c>
      <c r="AD10" s="100">
        <v>2406.4</v>
      </c>
    </row>
    <row r="11" spans="1:30">
      <c r="A11" s="18" t="s">
        <v>29</v>
      </c>
      <c r="B11" s="3" t="s">
        <v>30</v>
      </c>
      <c r="C11" s="4">
        <v>60</v>
      </c>
      <c r="D11" s="4">
        <v>60</v>
      </c>
      <c r="E11" s="4">
        <v>56</v>
      </c>
      <c r="F11" s="4">
        <v>58</v>
      </c>
      <c r="G11" s="4">
        <v>58</v>
      </c>
      <c r="H11" s="4">
        <v>61</v>
      </c>
      <c r="I11" s="4">
        <v>56</v>
      </c>
      <c r="J11" s="35">
        <f t="shared" si="6"/>
        <v>409</v>
      </c>
      <c r="K11" s="19"/>
      <c r="L11" s="24">
        <f>VLOOKUP($Q11,'ACC Formula - Classes'!$A$2:$M$28,3,FALSE)</f>
        <v>1</v>
      </c>
      <c r="M11" s="24">
        <f>VLOOKUP($Q11,'ACC Formula - Classes'!$A$2:$M$28,4,FALSE)</f>
        <v>2</v>
      </c>
      <c r="N11" s="24">
        <f>VLOOKUP($Q11,'ACC Formula - Classes'!$A$2:$M$28,5,FALSE)</f>
        <v>0.6</v>
      </c>
      <c r="O11" s="75">
        <f t="shared" si="7"/>
        <v>3.6</v>
      </c>
      <c r="P11" s="19"/>
      <c r="Q11" s="18">
        <v>15</v>
      </c>
      <c r="R11" s="24">
        <f>VLOOKUP($Q11,'ACC Formula - Classes'!$A$2:$M$28,8,FALSE)</f>
        <v>13.98</v>
      </c>
      <c r="S11" s="24">
        <f t="shared" si="0"/>
        <v>1.665</v>
      </c>
      <c r="T11" s="52">
        <f t="shared" si="1"/>
        <v>15.645</v>
      </c>
      <c r="U11" s="24">
        <f t="shared" si="2"/>
        <v>1.02</v>
      </c>
      <c r="V11" s="24">
        <f t="shared" si="8"/>
        <v>16.664999999999999</v>
      </c>
      <c r="W11" s="24">
        <f t="shared" si="3"/>
        <v>1.6649999999999991</v>
      </c>
      <c r="Y11" s="79">
        <v>2</v>
      </c>
      <c r="Z11" s="79">
        <f t="shared" si="4"/>
        <v>0</v>
      </c>
      <c r="AA11" s="79">
        <v>1</v>
      </c>
      <c r="AB11" s="79">
        <f t="shared" si="5"/>
        <v>-0.4</v>
      </c>
      <c r="AD11" s="100">
        <v>146638.32</v>
      </c>
    </row>
    <row r="12" spans="1:30">
      <c r="A12" s="18" t="s">
        <v>31</v>
      </c>
      <c r="B12" s="3" t="s">
        <v>32</v>
      </c>
      <c r="C12" s="4">
        <v>10</v>
      </c>
      <c r="D12" s="4">
        <v>10</v>
      </c>
      <c r="E12" s="4">
        <v>6</v>
      </c>
      <c r="F12" s="4">
        <v>3</v>
      </c>
      <c r="G12" s="4">
        <v>4</v>
      </c>
      <c r="H12" s="4">
        <v>5</v>
      </c>
      <c r="I12" s="4">
        <v>2</v>
      </c>
      <c r="J12" s="35">
        <f t="shared" si="6"/>
        <v>40</v>
      </c>
      <c r="K12" s="19"/>
      <c r="L12" s="24">
        <f>VLOOKUP($Q12,'ACC Formula - Classes'!$A$2:$M$28,3,FALSE)</f>
        <v>1</v>
      </c>
      <c r="M12" s="24">
        <f>VLOOKUP($Q12,'ACC Formula - Classes'!$A$2:$M$28,4,FALSE)</f>
        <v>0</v>
      </c>
      <c r="N12" s="24">
        <f>VLOOKUP($Q12,'ACC Formula - Classes'!$A$2:$M$28,5,FALSE)</f>
        <v>0</v>
      </c>
      <c r="O12" s="75">
        <f t="shared" si="7"/>
        <v>1</v>
      </c>
      <c r="P12" s="19"/>
      <c r="Q12" s="18">
        <v>2</v>
      </c>
      <c r="R12" s="24">
        <f>VLOOKUP($Q12,'ACC Formula - Classes'!$A$2:$M$28,8,FALSE)</f>
        <v>2</v>
      </c>
      <c r="S12" s="24">
        <f t="shared" si="0"/>
        <v>0.222</v>
      </c>
      <c r="T12" s="52">
        <f t="shared" si="1"/>
        <v>2.222</v>
      </c>
      <c r="U12" s="24">
        <f t="shared" si="2"/>
        <v>0</v>
      </c>
      <c r="V12" s="24">
        <f t="shared" si="8"/>
        <v>2.222</v>
      </c>
      <c r="W12" s="24">
        <f t="shared" si="3"/>
        <v>0.22199999999999998</v>
      </c>
      <c r="Y12" s="79">
        <v>0</v>
      </c>
      <c r="Z12" s="79">
        <f t="shared" si="4"/>
        <v>0</v>
      </c>
      <c r="AA12" s="79">
        <v>1</v>
      </c>
      <c r="AB12" s="79">
        <f t="shared" si="5"/>
        <v>-1</v>
      </c>
      <c r="AD12" s="101" t="s">
        <v>137</v>
      </c>
    </row>
    <row r="13" spans="1:30">
      <c r="A13" s="18" t="s">
        <v>33</v>
      </c>
      <c r="B13" s="3" t="s">
        <v>34</v>
      </c>
      <c r="C13" s="4">
        <v>36</v>
      </c>
      <c r="D13" s="4">
        <v>43</v>
      </c>
      <c r="E13" s="4">
        <v>37</v>
      </c>
      <c r="F13" s="4">
        <v>47</v>
      </c>
      <c r="G13" s="4">
        <v>45</v>
      </c>
      <c r="H13" s="4">
        <v>44</v>
      </c>
      <c r="I13" s="4">
        <v>54</v>
      </c>
      <c r="J13" s="35">
        <f t="shared" si="6"/>
        <v>306</v>
      </c>
      <c r="K13" s="19"/>
      <c r="L13" s="24">
        <f>VLOOKUP($Q13,'ACC Formula - Classes'!$A$2:$M$28,3,FALSE)</f>
        <v>1</v>
      </c>
      <c r="M13" s="24">
        <f>VLOOKUP($Q13,'ACC Formula - Classes'!$A$2:$M$28,4,FALSE)</f>
        <v>1.6</v>
      </c>
      <c r="N13" s="24">
        <f>VLOOKUP($Q13,'ACC Formula - Classes'!$A$2:$M$28,5,FALSE)</f>
        <v>0.6</v>
      </c>
      <c r="O13" s="75">
        <f t="shared" si="7"/>
        <v>3.2</v>
      </c>
      <c r="P13" s="19"/>
      <c r="Q13" s="18">
        <v>13</v>
      </c>
      <c r="R13" s="24">
        <f>VLOOKUP($Q13,'ACC Formula - Classes'!$A$2:$M$28,8,FALSE)</f>
        <v>12.1</v>
      </c>
      <c r="S13" s="24">
        <f t="shared" si="0"/>
        <v>1.4430000000000001</v>
      </c>
      <c r="T13" s="52">
        <f t="shared" si="1"/>
        <v>13.542999999999999</v>
      </c>
      <c r="U13" s="24">
        <f t="shared" si="2"/>
        <v>0.89999999999999991</v>
      </c>
      <c r="V13" s="24">
        <f t="shared" si="8"/>
        <v>14.443</v>
      </c>
      <c r="W13" s="24">
        <f t="shared" si="3"/>
        <v>1.4429999999999996</v>
      </c>
      <c r="Y13" s="79">
        <v>2</v>
      </c>
      <c r="Z13" s="79">
        <f t="shared" si="4"/>
        <v>-0.39999999999999991</v>
      </c>
      <c r="AA13" s="79">
        <v>2</v>
      </c>
      <c r="AB13" s="79">
        <f t="shared" si="5"/>
        <v>-1.4</v>
      </c>
      <c r="AD13" s="100">
        <v>918.04</v>
      </c>
    </row>
    <row r="14" spans="1:30">
      <c r="A14" s="18" t="s">
        <v>35</v>
      </c>
      <c r="B14" s="26" t="s">
        <v>36</v>
      </c>
      <c r="C14" s="2">
        <v>75</v>
      </c>
      <c r="D14" s="2">
        <v>68</v>
      </c>
      <c r="E14" s="2">
        <v>81</v>
      </c>
      <c r="F14" s="2">
        <v>102</v>
      </c>
      <c r="G14" s="2">
        <v>91</v>
      </c>
      <c r="H14" s="2">
        <v>77</v>
      </c>
      <c r="I14" s="2">
        <v>107</v>
      </c>
      <c r="J14" s="35">
        <f t="shared" si="6"/>
        <v>601</v>
      </c>
      <c r="K14" s="19"/>
      <c r="L14" s="24">
        <f>VLOOKUP($Q14,'ACC Formula - Classes'!$A$2:$M$28,3,FALSE)</f>
        <v>1</v>
      </c>
      <c r="M14" s="24">
        <f>VLOOKUP($Q14,'ACC Formula - Classes'!$A$2:$M$28,4,FALSE)</f>
        <v>3</v>
      </c>
      <c r="N14" s="24">
        <f>VLOOKUP($Q14,'ACC Formula - Classes'!$A$2:$M$28,5,FALSE)</f>
        <v>0.8</v>
      </c>
      <c r="O14" s="75">
        <f t="shared" si="7"/>
        <v>4.8</v>
      </c>
      <c r="P14" s="19"/>
      <c r="Q14" s="18">
        <v>22</v>
      </c>
      <c r="R14" s="24">
        <f>VLOOKUP($Q14,'ACC Formula - Classes'!$A$2:$M$28,8,FALSE)</f>
        <v>20.54</v>
      </c>
      <c r="S14" s="24">
        <f t="shared" si="0"/>
        <v>2.4420000000000002</v>
      </c>
      <c r="T14" s="52">
        <f t="shared" si="1"/>
        <v>22.981999999999999</v>
      </c>
      <c r="U14" s="24">
        <f t="shared" si="2"/>
        <v>1.46</v>
      </c>
      <c r="V14" s="24">
        <f t="shared" si="8"/>
        <v>24.442</v>
      </c>
      <c r="W14" s="24">
        <f t="shared" si="3"/>
        <v>2.4420000000000002</v>
      </c>
      <c r="Y14" s="79">
        <v>3</v>
      </c>
      <c r="Z14" s="79">
        <f t="shared" si="4"/>
        <v>0</v>
      </c>
      <c r="AA14" s="79">
        <v>1</v>
      </c>
      <c r="AB14" s="79">
        <f t="shared" si="5"/>
        <v>-0.19999999999999996</v>
      </c>
      <c r="AD14" s="100">
        <v>82596.289999999994</v>
      </c>
    </row>
    <row r="15" spans="1:30">
      <c r="A15" s="18" t="s">
        <v>37</v>
      </c>
      <c r="B15" s="3" t="s">
        <v>38</v>
      </c>
      <c r="C15" s="4">
        <v>40</v>
      </c>
      <c r="D15" s="4">
        <v>19</v>
      </c>
      <c r="E15" s="4">
        <v>35</v>
      </c>
      <c r="F15" s="4">
        <v>28</v>
      </c>
      <c r="G15" s="4">
        <v>31</v>
      </c>
      <c r="H15" s="4">
        <v>36</v>
      </c>
      <c r="I15" s="4">
        <v>35</v>
      </c>
      <c r="J15" s="35">
        <f t="shared" si="6"/>
        <v>224</v>
      </c>
      <c r="K15" s="19"/>
      <c r="L15" s="24">
        <f>VLOOKUP($Q15,'ACC Formula - Classes'!$A$2:$M$28,3,FALSE)</f>
        <v>1</v>
      </c>
      <c r="M15" s="24">
        <f>VLOOKUP($Q15,'ACC Formula - Classes'!$A$2:$M$28,4,FALSE)</f>
        <v>1</v>
      </c>
      <c r="N15" s="24">
        <f>VLOOKUP($Q15,'ACC Formula - Classes'!$A$2:$M$28,5,FALSE)</f>
        <v>0.8</v>
      </c>
      <c r="O15" s="75">
        <f t="shared" si="7"/>
        <v>2.8</v>
      </c>
      <c r="P15" s="19"/>
      <c r="Q15" s="18">
        <v>9</v>
      </c>
      <c r="R15" s="24">
        <f>VLOOKUP($Q15,'ACC Formula - Classes'!$A$2:$M$28,8,FALSE)</f>
        <v>8.14</v>
      </c>
      <c r="S15" s="24">
        <f t="shared" si="0"/>
        <v>0.999</v>
      </c>
      <c r="T15" s="52">
        <f t="shared" si="1"/>
        <v>9.1390000000000011</v>
      </c>
      <c r="U15" s="24">
        <f t="shared" si="2"/>
        <v>0.85999999999999988</v>
      </c>
      <c r="V15" s="24">
        <f t="shared" si="8"/>
        <v>9.9990000000000006</v>
      </c>
      <c r="W15" s="24">
        <f t="shared" si="3"/>
        <v>0.99900000000000055</v>
      </c>
      <c r="Y15" s="79">
        <v>1</v>
      </c>
      <c r="Z15" s="79">
        <f t="shared" si="4"/>
        <v>0</v>
      </c>
      <c r="AA15" s="79">
        <v>1</v>
      </c>
      <c r="AB15" s="79">
        <f t="shared" si="5"/>
        <v>-0.19999999999999996</v>
      </c>
      <c r="AD15" s="100">
        <v>4350.87</v>
      </c>
    </row>
    <row r="16" spans="1:30">
      <c r="A16" s="18" t="s">
        <v>39</v>
      </c>
      <c r="B16" s="3" t="s">
        <v>40</v>
      </c>
      <c r="C16" s="4">
        <v>57</v>
      </c>
      <c r="D16" s="4">
        <v>57</v>
      </c>
      <c r="E16" s="4">
        <v>67</v>
      </c>
      <c r="F16" s="4">
        <v>53</v>
      </c>
      <c r="G16" s="4">
        <v>59</v>
      </c>
      <c r="H16" s="4">
        <v>62</v>
      </c>
      <c r="I16" s="4">
        <v>71</v>
      </c>
      <c r="J16" s="35">
        <f t="shared" si="6"/>
        <v>426</v>
      </c>
      <c r="K16" s="19"/>
      <c r="L16" s="24">
        <f>VLOOKUP($Q16,'ACC Formula - Classes'!$A$2:$M$28,3,FALSE)</f>
        <v>1</v>
      </c>
      <c r="M16" s="24">
        <f>VLOOKUP($Q16,'ACC Formula - Classes'!$A$2:$M$28,4,FALSE)</f>
        <v>2</v>
      </c>
      <c r="N16" s="24">
        <f>VLOOKUP($Q16,'ACC Formula - Classes'!$A$2:$M$28,5,FALSE)</f>
        <v>0.6</v>
      </c>
      <c r="O16" s="75">
        <f t="shared" si="7"/>
        <v>3.6</v>
      </c>
      <c r="P16" s="19"/>
      <c r="Q16" s="18">
        <v>16</v>
      </c>
      <c r="R16" s="24">
        <f>VLOOKUP($Q16,'ACC Formula - Classes'!$A$2:$M$28,8,FALSE)</f>
        <v>14.98</v>
      </c>
      <c r="S16" s="24">
        <f t="shared" si="0"/>
        <v>1.776</v>
      </c>
      <c r="T16" s="52">
        <f t="shared" si="1"/>
        <v>16.756</v>
      </c>
      <c r="U16" s="24">
        <f t="shared" si="2"/>
        <v>1.02</v>
      </c>
      <c r="V16" s="24">
        <f t="shared" si="8"/>
        <v>17.776</v>
      </c>
      <c r="W16" s="24">
        <f t="shared" si="3"/>
        <v>1.7759999999999998</v>
      </c>
      <c r="Y16" s="79">
        <v>3</v>
      </c>
      <c r="Z16" s="79">
        <f t="shared" si="4"/>
        <v>-1</v>
      </c>
      <c r="AA16" s="79">
        <v>2</v>
      </c>
      <c r="AB16" s="79">
        <f t="shared" si="5"/>
        <v>-1.4</v>
      </c>
      <c r="AD16" s="100">
        <v>107517.95</v>
      </c>
    </row>
    <row r="17" spans="1:30">
      <c r="A17" s="18" t="s">
        <v>41</v>
      </c>
      <c r="B17" s="26" t="s">
        <v>42</v>
      </c>
      <c r="C17" s="2">
        <v>42</v>
      </c>
      <c r="D17" s="2">
        <v>40</v>
      </c>
      <c r="E17" s="2">
        <v>29</v>
      </c>
      <c r="F17" s="2">
        <v>43</v>
      </c>
      <c r="G17" s="2">
        <v>33</v>
      </c>
      <c r="H17" s="2">
        <v>38</v>
      </c>
      <c r="I17" s="2">
        <v>35</v>
      </c>
      <c r="J17" s="35">
        <f t="shared" si="6"/>
        <v>260</v>
      </c>
      <c r="K17" s="19"/>
      <c r="L17" s="24">
        <f>VLOOKUP($Q17,'ACC Formula - Classes'!$A$2:$M$28,3,FALSE)</f>
        <v>1</v>
      </c>
      <c r="M17" s="24">
        <f>VLOOKUP($Q17,'ACC Formula - Classes'!$A$2:$M$28,4,FALSE)</f>
        <v>1.6</v>
      </c>
      <c r="N17" s="24">
        <f>VLOOKUP($Q17,'ACC Formula - Classes'!$A$2:$M$28,5,FALSE)</f>
        <v>0.6</v>
      </c>
      <c r="O17" s="75">
        <f t="shared" si="7"/>
        <v>3.2</v>
      </c>
      <c r="P17" s="19"/>
      <c r="Q17" s="18">
        <v>11</v>
      </c>
      <c r="R17" s="24">
        <f>VLOOKUP($Q17,'ACC Formula - Classes'!$A$2:$M$28,8,FALSE)</f>
        <v>10.1</v>
      </c>
      <c r="S17" s="24">
        <f t="shared" si="0"/>
        <v>1.2210000000000001</v>
      </c>
      <c r="T17" s="52">
        <f t="shared" si="1"/>
        <v>11.321</v>
      </c>
      <c r="U17" s="24">
        <f t="shared" si="2"/>
        <v>0.89999999999999991</v>
      </c>
      <c r="V17" s="24">
        <f t="shared" si="8"/>
        <v>12.221</v>
      </c>
      <c r="W17" s="24">
        <f t="shared" si="3"/>
        <v>1.2210000000000001</v>
      </c>
      <c r="Y17" s="79">
        <v>1</v>
      </c>
      <c r="Z17" s="79">
        <f t="shared" si="4"/>
        <v>0.60000000000000009</v>
      </c>
      <c r="AA17" s="79">
        <v>2</v>
      </c>
      <c r="AB17" s="79">
        <f t="shared" si="5"/>
        <v>-1.4</v>
      </c>
      <c r="AD17" s="100">
        <v>4352.66</v>
      </c>
    </row>
    <row r="18" spans="1:30">
      <c r="A18" s="18" t="s">
        <v>43</v>
      </c>
      <c r="B18" s="26" t="s">
        <v>44</v>
      </c>
      <c r="C18" s="2">
        <v>56</v>
      </c>
      <c r="D18" s="2">
        <v>56</v>
      </c>
      <c r="E18" s="2">
        <v>57</v>
      </c>
      <c r="F18" s="2">
        <v>49</v>
      </c>
      <c r="G18" s="2">
        <v>51</v>
      </c>
      <c r="H18" s="2">
        <v>50</v>
      </c>
      <c r="I18" s="2">
        <v>58</v>
      </c>
      <c r="J18" s="35">
        <f t="shared" si="6"/>
        <v>377</v>
      </c>
      <c r="K18" s="19"/>
      <c r="L18" s="24">
        <f>VLOOKUP($Q18,'ACC Formula - Classes'!$A$2:$M$28,3,FALSE)</f>
        <v>1</v>
      </c>
      <c r="M18" s="24">
        <f>VLOOKUP($Q18,'ACC Formula - Classes'!$A$2:$M$28,4,FALSE)</f>
        <v>2</v>
      </c>
      <c r="N18" s="24">
        <f>VLOOKUP($Q18,'ACC Formula - Classes'!$A$2:$M$28,5,FALSE)</f>
        <v>0.6</v>
      </c>
      <c r="O18" s="75">
        <f t="shared" si="7"/>
        <v>3.6</v>
      </c>
      <c r="P18" s="19"/>
      <c r="Q18" s="18">
        <v>15</v>
      </c>
      <c r="R18" s="24">
        <f>VLOOKUP($Q18,'ACC Formula - Classes'!$A$2:$M$28,8,FALSE)</f>
        <v>13.98</v>
      </c>
      <c r="S18" s="24">
        <f t="shared" si="0"/>
        <v>1.665</v>
      </c>
      <c r="T18" s="52">
        <f t="shared" si="1"/>
        <v>15.645</v>
      </c>
      <c r="U18" s="24">
        <f t="shared" si="2"/>
        <v>1.02</v>
      </c>
      <c r="V18" s="24">
        <f t="shared" si="8"/>
        <v>16.664999999999999</v>
      </c>
      <c r="W18" s="24">
        <f t="shared" si="3"/>
        <v>1.6649999999999991</v>
      </c>
      <c r="Y18" s="79">
        <v>2</v>
      </c>
      <c r="Z18" s="79">
        <f t="shared" si="4"/>
        <v>0</v>
      </c>
      <c r="AA18" s="79">
        <v>0</v>
      </c>
      <c r="AB18" s="79">
        <f t="shared" si="5"/>
        <v>0.6</v>
      </c>
      <c r="AD18" s="100">
        <v>30032.99</v>
      </c>
    </row>
    <row r="19" spans="1:30">
      <c r="A19" s="18" t="s">
        <v>45</v>
      </c>
      <c r="B19" s="3" t="s">
        <v>46</v>
      </c>
      <c r="C19" s="4">
        <v>30</v>
      </c>
      <c r="D19" s="4">
        <v>38</v>
      </c>
      <c r="E19" s="4">
        <v>28</v>
      </c>
      <c r="F19" s="4">
        <v>31</v>
      </c>
      <c r="G19" s="4">
        <v>26</v>
      </c>
      <c r="H19" s="4">
        <v>31</v>
      </c>
      <c r="I19" s="4">
        <v>30</v>
      </c>
      <c r="J19" s="35">
        <f t="shared" si="6"/>
        <v>214</v>
      </c>
      <c r="K19" s="19"/>
      <c r="L19" s="24">
        <f>VLOOKUP($Q19,'ACC Formula - Classes'!$A$2:$M$28,3,FALSE)</f>
        <v>1</v>
      </c>
      <c r="M19" s="24">
        <f>VLOOKUP($Q19,'ACC Formula - Classes'!$A$2:$M$28,4,FALSE)</f>
        <v>1</v>
      </c>
      <c r="N19" s="24">
        <f>VLOOKUP($Q19,'ACC Formula - Classes'!$A$2:$M$28,5,FALSE)</f>
        <v>0.8</v>
      </c>
      <c r="O19" s="75">
        <f t="shared" si="7"/>
        <v>2.8</v>
      </c>
      <c r="P19" s="19"/>
      <c r="Q19" s="18">
        <v>9</v>
      </c>
      <c r="R19" s="24">
        <f>VLOOKUP($Q19,'ACC Formula - Classes'!$A$2:$M$28,8,FALSE)</f>
        <v>8.14</v>
      </c>
      <c r="S19" s="24">
        <f t="shared" si="0"/>
        <v>0.999</v>
      </c>
      <c r="T19" s="52">
        <f t="shared" si="1"/>
        <v>9.1390000000000011</v>
      </c>
      <c r="U19" s="24">
        <f t="shared" si="2"/>
        <v>0.85999999999999988</v>
      </c>
      <c r="V19" s="24">
        <f t="shared" si="8"/>
        <v>9.9990000000000006</v>
      </c>
      <c r="W19" s="24">
        <f t="shared" si="3"/>
        <v>0.99900000000000055</v>
      </c>
      <c r="Y19" s="79">
        <v>2</v>
      </c>
      <c r="Z19" s="79">
        <f t="shared" si="4"/>
        <v>-1</v>
      </c>
      <c r="AA19" s="79">
        <v>0</v>
      </c>
      <c r="AB19" s="79">
        <f t="shared" si="5"/>
        <v>0.8</v>
      </c>
      <c r="AD19" s="100">
        <v>33.71</v>
      </c>
    </row>
    <row r="20" spans="1:30">
      <c r="A20" s="18" t="s">
        <v>47</v>
      </c>
      <c r="B20" s="3" t="s">
        <v>48</v>
      </c>
      <c r="C20" s="4">
        <v>26</v>
      </c>
      <c r="D20" s="4">
        <v>37</v>
      </c>
      <c r="E20" s="4">
        <v>27</v>
      </c>
      <c r="F20" s="4">
        <v>34</v>
      </c>
      <c r="G20" s="4">
        <v>41</v>
      </c>
      <c r="H20" s="4">
        <v>40</v>
      </c>
      <c r="I20" s="4">
        <v>36</v>
      </c>
      <c r="J20" s="35">
        <f t="shared" si="6"/>
        <v>241</v>
      </c>
      <c r="K20" s="19"/>
      <c r="L20" s="24">
        <f>VLOOKUP($Q20,'ACC Formula - Classes'!$A$2:$M$28,3,FALSE)</f>
        <v>1</v>
      </c>
      <c r="M20" s="24">
        <f>VLOOKUP($Q20,'ACC Formula - Classes'!$A$2:$M$28,4,FALSE)</f>
        <v>1</v>
      </c>
      <c r="N20" s="24">
        <f>VLOOKUP($Q20,'ACC Formula - Classes'!$A$2:$M$28,5,FALSE)</f>
        <v>0.8</v>
      </c>
      <c r="O20" s="75">
        <f t="shared" si="7"/>
        <v>2.8</v>
      </c>
      <c r="P20" s="19"/>
      <c r="Q20" s="18">
        <v>9</v>
      </c>
      <c r="R20" s="24">
        <f>VLOOKUP($Q20,'ACC Formula - Classes'!$A$2:$M$28,8,FALSE)</f>
        <v>8.14</v>
      </c>
      <c r="S20" s="24">
        <f t="shared" si="0"/>
        <v>0.999</v>
      </c>
      <c r="T20" s="52">
        <f t="shared" si="1"/>
        <v>9.1390000000000011</v>
      </c>
      <c r="U20" s="24">
        <f t="shared" si="2"/>
        <v>0.85999999999999988</v>
      </c>
      <c r="V20" s="24">
        <f t="shared" si="8"/>
        <v>9.9990000000000006</v>
      </c>
      <c r="W20" s="24">
        <f t="shared" si="3"/>
        <v>0.99900000000000055</v>
      </c>
      <c r="Y20" s="79">
        <v>2</v>
      </c>
      <c r="Z20" s="79">
        <f t="shared" si="4"/>
        <v>-1</v>
      </c>
      <c r="AA20" s="79">
        <v>0</v>
      </c>
      <c r="AB20" s="79">
        <f t="shared" si="5"/>
        <v>0.8</v>
      </c>
      <c r="AD20" s="100">
        <v>9632.98</v>
      </c>
    </row>
    <row r="21" spans="1:30">
      <c r="A21" s="18" t="s">
        <v>49</v>
      </c>
      <c r="B21" s="3" t="s">
        <v>50</v>
      </c>
      <c r="C21" s="4">
        <v>33</v>
      </c>
      <c r="D21" s="4">
        <v>33</v>
      </c>
      <c r="E21" s="4">
        <v>25</v>
      </c>
      <c r="F21" s="4">
        <v>30</v>
      </c>
      <c r="G21" s="4">
        <v>40</v>
      </c>
      <c r="H21" s="4">
        <v>37</v>
      </c>
      <c r="I21" s="4">
        <v>36</v>
      </c>
      <c r="J21" s="35">
        <f t="shared" si="6"/>
        <v>234</v>
      </c>
      <c r="K21" s="19"/>
      <c r="L21" s="24">
        <f>VLOOKUP($Q21,'ACC Formula - Classes'!$A$2:$M$28,3,FALSE)</f>
        <v>1</v>
      </c>
      <c r="M21" s="24">
        <f>VLOOKUP($Q21,'ACC Formula - Classes'!$A$2:$M$28,4,FALSE)</f>
        <v>1</v>
      </c>
      <c r="N21" s="24">
        <f>VLOOKUP($Q21,'ACC Formula - Classes'!$A$2:$M$28,5,FALSE)</f>
        <v>0.8</v>
      </c>
      <c r="O21" s="75">
        <f t="shared" si="7"/>
        <v>2.8</v>
      </c>
      <c r="P21" s="19"/>
      <c r="Q21" s="18">
        <v>10</v>
      </c>
      <c r="R21" s="24">
        <f>VLOOKUP($Q21,'ACC Formula - Classes'!$A$2:$M$28,8,FALSE)</f>
        <v>9.14</v>
      </c>
      <c r="S21" s="24">
        <f t="shared" si="0"/>
        <v>1.1100000000000001</v>
      </c>
      <c r="T21" s="52">
        <f t="shared" si="1"/>
        <v>10.25</v>
      </c>
      <c r="U21" s="24">
        <f t="shared" si="2"/>
        <v>0.85999999999999988</v>
      </c>
      <c r="V21" s="24">
        <f t="shared" si="8"/>
        <v>11.11</v>
      </c>
      <c r="W21" s="24">
        <f t="shared" si="3"/>
        <v>1.1099999999999994</v>
      </c>
      <c r="Y21" s="79">
        <v>1</v>
      </c>
      <c r="Z21" s="79">
        <f t="shared" si="4"/>
        <v>0</v>
      </c>
      <c r="AA21" s="79">
        <v>1</v>
      </c>
      <c r="AB21" s="79">
        <f t="shared" si="5"/>
        <v>-0.19999999999999996</v>
      </c>
      <c r="AD21" s="100">
        <v>31129.14</v>
      </c>
    </row>
    <row r="22" spans="1:30">
      <c r="A22" s="18" t="s">
        <v>51</v>
      </c>
      <c r="B22" s="3" t="s">
        <v>52</v>
      </c>
      <c r="C22" s="4">
        <v>60</v>
      </c>
      <c r="D22" s="4">
        <v>42</v>
      </c>
      <c r="E22" s="4">
        <v>47</v>
      </c>
      <c r="F22" s="4">
        <v>31</v>
      </c>
      <c r="G22" s="4">
        <v>29</v>
      </c>
      <c r="H22" s="4">
        <v>36</v>
      </c>
      <c r="I22" s="4">
        <v>34</v>
      </c>
      <c r="J22" s="35">
        <f t="shared" si="6"/>
        <v>279</v>
      </c>
      <c r="K22" s="19"/>
      <c r="L22" s="24">
        <f>VLOOKUP($Q22,'ACC Formula - Classes'!$A$2:$M$28,3,FALSE)</f>
        <v>1</v>
      </c>
      <c r="M22" s="24">
        <f>VLOOKUP($Q22,'ACC Formula - Classes'!$A$2:$M$28,4,FALSE)</f>
        <v>1.6</v>
      </c>
      <c r="N22" s="24">
        <f>VLOOKUP($Q22,'ACC Formula - Classes'!$A$2:$M$28,5,FALSE)</f>
        <v>0.6</v>
      </c>
      <c r="O22" s="75">
        <f t="shared" si="7"/>
        <v>3.2</v>
      </c>
      <c r="P22" s="19"/>
      <c r="Q22" s="18">
        <v>12</v>
      </c>
      <c r="R22" s="24">
        <f>VLOOKUP($Q22,'ACC Formula - Classes'!$A$2:$M$28,8,FALSE)</f>
        <v>11.1</v>
      </c>
      <c r="S22" s="24">
        <f t="shared" si="0"/>
        <v>1.3320000000000001</v>
      </c>
      <c r="T22" s="52">
        <f t="shared" si="1"/>
        <v>12.432</v>
      </c>
      <c r="U22" s="24">
        <f t="shared" si="2"/>
        <v>0.89999999999999991</v>
      </c>
      <c r="V22" s="24">
        <f t="shared" si="8"/>
        <v>13.332000000000001</v>
      </c>
      <c r="W22" s="24">
        <f t="shared" si="3"/>
        <v>1.3320000000000007</v>
      </c>
      <c r="Y22" s="79">
        <v>1</v>
      </c>
      <c r="Z22" s="79">
        <f t="shared" si="4"/>
        <v>0.60000000000000009</v>
      </c>
      <c r="AA22" s="79">
        <v>1</v>
      </c>
      <c r="AB22" s="79">
        <f t="shared" si="5"/>
        <v>-0.4</v>
      </c>
      <c r="AD22" s="100">
        <v>6466.12</v>
      </c>
    </row>
    <row r="23" spans="1:30">
      <c r="A23" s="18" t="s">
        <v>53</v>
      </c>
      <c r="B23" s="3" t="s">
        <v>54</v>
      </c>
      <c r="C23" s="4">
        <v>40</v>
      </c>
      <c r="D23" s="4">
        <v>41</v>
      </c>
      <c r="E23" s="4">
        <v>29</v>
      </c>
      <c r="F23" s="4">
        <v>32</v>
      </c>
      <c r="G23" s="4">
        <v>41</v>
      </c>
      <c r="H23" s="4">
        <v>31</v>
      </c>
      <c r="I23" s="4">
        <v>23</v>
      </c>
      <c r="J23" s="35">
        <f t="shared" si="6"/>
        <v>237</v>
      </c>
      <c r="K23" s="19"/>
      <c r="L23" s="24">
        <f>VLOOKUP($Q23,'ACC Formula - Classes'!$A$2:$M$28,3,FALSE)</f>
        <v>1</v>
      </c>
      <c r="M23" s="24">
        <f>VLOOKUP($Q23,'ACC Formula - Classes'!$A$2:$M$28,4,FALSE)</f>
        <v>1</v>
      </c>
      <c r="N23" s="24">
        <f>VLOOKUP($Q23,'ACC Formula - Classes'!$A$2:$M$28,5,FALSE)</f>
        <v>0.8</v>
      </c>
      <c r="O23" s="75">
        <f t="shared" si="7"/>
        <v>2.8</v>
      </c>
      <c r="P23" s="19"/>
      <c r="Q23" s="18">
        <v>9</v>
      </c>
      <c r="R23" s="24">
        <f>VLOOKUP($Q23,'ACC Formula - Classes'!$A$2:$M$28,8,FALSE)</f>
        <v>8.14</v>
      </c>
      <c r="S23" s="24">
        <f t="shared" si="0"/>
        <v>0.999</v>
      </c>
      <c r="T23" s="52">
        <f t="shared" si="1"/>
        <v>9.1390000000000011</v>
      </c>
      <c r="U23" s="24">
        <f t="shared" si="2"/>
        <v>0.85999999999999988</v>
      </c>
      <c r="V23" s="24">
        <f t="shared" si="8"/>
        <v>9.9990000000000006</v>
      </c>
      <c r="W23" s="24">
        <f t="shared" si="3"/>
        <v>0.99900000000000055</v>
      </c>
      <c r="Y23" s="79">
        <v>1.5</v>
      </c>
      <c r="Z23" s="79">
        <f t="shared" si="4"/>
        <v>-0.5</v>
      </c>
      <c r="AA23" s="79">
        <v>0</v>
      </c>
      <c r="AB23" s="79">
        <f t="shared" si="5"/>
        <v>0.8</v>
      </c>
      <c r="AD23" s="100">
        <v>33222.97</v>
      </c>
    </row>
    <row r="24" spans="1:30">
      <c r="A24" s="18" t="s">
        <v>55</v>
      </c>
      <c r="B24" s="26" t="s">
        <v>56</v>
      </c>
      <c r="C24" s="2">
        <v>50</v>
      </c>
      <c r="D24" s="2">
        <v>46</v>
      </c>
      <c r="E24" s="2">
        <v>47</v>
      </c>
      <c r="F24" s="2">
        <v>47</v>
      </c>
      <c r="G24" s="2">
        <v>45</v>
      </c>
      <c r="H24" s="2">
        <v>38</v>
      </c>
      <c r="I24" s="2">
        <v>42</v>
      </c>
      <c r="J24" s="35">
        <f t="shared" si="6"/>
        <v>315</v>
      </c>
      <c r="K24" s="19"/>
      <c r="L24" s="24">
        <f>VLOOKUP($Q24,'ACC Formula - Classes'!$A$2:$M$28,3,FALSE)</f>
        <v>1</v>
      </c>
      <c r="M24" s="24">
        <f>VLOOKUP($Q24,'ACC Formula - Classes'!$A$2:$M$28,4,FALSE)</f>
        <v>1.6</v>
      </c>
      <c r="N24" s="24">
        <f>VLOOKUP($Q24,'ACC Formula - Classes'!$A$2:$M$28,5,FALSE)</f>
        <v>0.6</v>
      </c>
      <c r="O24" s="75">
        <f t="shared" si="7"/>
        <v>3.2</v>
      </c>
      <c r="P24" s="19"/>
      <c r="Q24" s="18">
        <v>13</v>
      </c>
      <c r="R24" s="24">
        <f>VLOOKUP($Q24,'ACC Formula - Classes'!$A$2:$M$28,8,FALSE)</f>
        <v>12.1</v>
      </c>
      <c r="S24" s="24">
        <f t="shared" si="0"/>
        <v>1.4430000000000001</v>
      </c>
      <c r="T24" s="52">
        <f t="shared" si="1"/>
        <v>13.542999999999999</v>
      </c>
      <c r="U24" s="24">
        <f t="shared" si="2"/>
        <v>0.89999999999999991</v>
      </c>
      <c r="V24" s="24">
        <f t="shared" si="8"/>
        <v>14.443</v>
      </c>
      <c r="W24" s="24">
        <f t="shared" si="3"/>
        <v>1.4429999999999996</v>
      </c>
      <c r="Y24" s="79">
        <v>2</v>
      </c>
      <c r="Z24" s="79">
        <f t="shared" si="4"/>
        <v>-0.39999999999999991</v>
      </c>
      <c r="AA24" s="79">
        <v>0</v>
      </c>
      <c r="AB24" s="79">
        <f t="shared" si="5"/>
        <v>0.6</v>
      </c>
      <c r="AD24" s="100">
        <v>0</v>
      </c>
    </row>
    <row r="25" spans="1:30">
      <c r="A25" s="18" t="s">
        <v>57</v>
      </c>
      <c r="B25" s="26" t="s">
        <v>58</v>
      </c>
      <c r="C25" s="2">
        <v>40</v>
      </c>
      <c r="D25" s="2">
        <v>52</v>
      </c>
      <c r="E25" s="2">
        <v>46</v>
      </c>
      <c r="F25" s="2">
        <v>51</v>
      </c>
      <c r="G25" s="2">
        <v>44</v>
      </c>
      <c r="H25" s="2">
        <v>42</v>
      </c>
      <c r="I25" s="2">
        <v>37</v>
      </c>
      <c r="J25" s="35">
        <f t="shared" si="6"/>
        <v>312</v>
      </c>
      <c r="K25" s="19"/>
      <c r="L25" s="24">
        <f>VLOOKUP($Q25,'ACC Formula - Classes'!$A$2:$M$28,3,FALSE)</f>
        <v>1</v>
      </c>
      <c r="M25" s="24">
        <f>VLOOKUP($Q25,'ACC Formula - Classes'!$A$2:$M$28,4,FALSE)</f>
        <v>1.6</v>
      </c>
      <c r="N25" s="24">
        <f>VLOOKUP($Q25,'ACC Formula - Classes'!$A$2:$M$28,5,FALSE)</f>
        <v>0.6</v>
      </c>
      <c r="O25" s="75">
        <f t="shared" si="7"/>
        <v>3.2</v>
      </c>
      <c r="P25" s="19"/>
      <c r="Q25" s="18">
        <v>13</v>
      </c>
      <c r="R25" s="24">
        <f>VLOOKUP($Q25,'ACC Formula - Classes'!$A$2:$M$28,8,FALSE)</f>
        <v>12.1</v>
      </c>
      <c r="S25" s="24">
        <f t="shared" si="0"/>
        <v>1.4430000000000001</v>
      </c>
      <c r="T25" s="52">
        <f t="shared" si="1"/>
        <v>13.542999999999999</v>
      </c>
      <c r="U25" s="24">
        <f t="shared" si="2"/>
        <v>0.89999999999999991</v>
      </c>
      <c r="V25" s="24">
        <f t="shared" si="8"/>
        <v>14.443</v>
      </c>
      <c r="W25" s="24">
        <f t="shared" si="3"/>
        <v>1.4429999999999996</v>
      </c>
      <c r="Y25" s="79">
        <v>2</v>
      </c>
      <c r="Z25" s="79">
        <f t="shared" si="4"/>
        <v>-0.39999999999999991</v>
      </c>
      <c r="AA25" s="79">
        <v>0</v>
      </c>
      <c r="AB25" s="79">
        <f t="shared" si="5"/>
        <v>0.6</v>
      </c>
      <c r="AD25" s="100">
        <v>105884.86</v>
      </c>
    </row>
    <row r="26" spans="1:30">
      <c r="A26" s="18" t="s">
        <v>59</v>
      </c>
      <c r="B26" s="26" t="s">
        <v>60</v>
      </c>
      <c r="C26" s="2">
        <v>18</v>
      </c>
      <c r="D26" s="2">
        <v>17</v>
      </c>
      <c r="E26" s="2">
        <v>21</v>
      </c>
      <c r="F26" s="2">
        <v>19</v>
      </c>
      <c r="G26" s="2">
        <v>25</v>
      </c>
      <c r="H26" s="2">
        <v>15</v>
      </c>
      <c r="I26" s="2">
        <v>17</v>
      </c>
      <c r="J26" s="35">
        <f t="shared" si="6"/>
        <v>132</v>
      </c>
      <c r="K26" s="19"/>
      <c r="L26" s="24">
        <f>VLOOKUP($Q26,'ACC Formula - Classes'!$A$2:$M$28,3,FALSE)</f>
        <v>1</v>
      </c>
      <c r="M26" s="24">
        <f>VLOOKUP($Q26,'ACC Formula - Classes'!$A$2:$M$28,4,FALSE)</f>
        <v>0</v>
      </c>
      <c r="N26" s="24">
        <f>VLOOKUP($Q26,'ACC Formula - Classes'!$A$2:$M$28,5,FALSE)</f>
        <v>1</v>
      </c>
      <c r="O26" s="75">
        <f t="shared" si="7"/>
        <v>2</v>
      </c>
      <c r="P26" s="19"/>
      <c r="Q26" s="18">
        <v>6</v>
      </c>
      <c r="R26" s="24">
        <f>VLOOKUP($Q26,'ACC Formula - Classes'!$A$2:$M$28,8,FALSE)</f>
        <v>5.3</v>
      </c>
      <c r="S26" s="24">
        <f t="shared" si="0"/>
        <v>0.66600000000000004</v>
      </c>
      <c r="T26" s="52">
        <f t="shared" si="1"/>
        <v>5.9660000000000002</v>
      </c>
      <c r="U26" s="24">
        <f t="shared" si="2"/>
        <v>0.7</v>
      </c>
      <c r="V26" s="24">
        <f t="shared" si="8"/>
        <v>6.6660000000000004</v>
      </c>
      <c r="W26" s="24">
        <f t="shared" si="3"/>
        <v>0.66600000000000037</v>
      </c>
      <c r="Y26" s="79">
        <v>0</v>
      </c>
      <c r="Z26" s="79">
        <f t="shared" si="4"/>
        <v>0</v>
      </c>
      <c r="AA26" s="79">
        <v>1</v>
      </c>
      <c r="AB26" s="79">
        <f t="shared" si="5"/>
        <v>0</v>
      </c>
      <c r="AD26" s="100">
        <v>108742</v>
      </c>
    </row>
    <row r="27" spans="1:30">
      <c r="A27" s="18" t="s">
        <v>61</v>
      </c>
      <c r="B27" s="26" t="s">
        <v>62</v>
      </c>
      <c r="C27" s="2">
        <v>39</v>
      </c>
      <c r="D27" s="2">
        <v>39</v>
      </c>
      <c r="E27" s="2">
        <v>50</v>
      </c>
      <c r="F27" s="2">
        <v>44</v>
      </c>
      <c r="G27" s="2">
        <v>42</v>
      </c>
      <c r="H27" s="2">
        <v>33</v>
      </c>
      <c r="I27" s="2">
        <v>33</v>
      </c>
      <c r="J27" s="35">
        <f t="shared" si="6"/>
        <v>280</v>
      </c>
      <c r="K27" s="19"/>
      <c r="L27" s="24">
        <f>VLOOKUP($Q27,'ACC Formula - Classes'!$A$2:$M$28,3,FALSE)</f>
        <v>1</v>
      </c>
      <c r="M27" s="24">
        <f>VLOOKUP($Q27,'ACC Formula - Classes'!$A$2:$M$28,4,FALSE)</f>
        <v>1.6</v>
      </c>
      <c r="N27" s="24">
        <f>VLOOKUP($Q27,'ACC Formula - Classes'!$A$2:$M$28,5,FALSE)</f>
        <v>0.6</v>
      </c>
      <c r="O27" s="75">
        <f t="shared" si="7"/>
        <v>3.2</v>
      </c>
      <c r="P27" s="19"/>
      <c r="Q27" s="18">
        <v>11</v>
      </c>
      <c r="R27" s="24">
        <f>VLOOKUP($Q27,'ACC Formula - Classes'!$A$2:$M$28,8,FALSE)</f>
        <v>10.1</v>
      </c>
      <c r="S27" s="24">
        <f t="shared" si="0"/>
        <v>1.2210000000000001</v>
      </c>
      <c r="T27" s="52">
        <f t="shared" si="1"/>
        <v>11.321</v>
      </c>
      <c r="U27" s="24">
        <f t="shared" si="2"/>
        <v>0.89999999999999991</v>
      </c>
      <c r="V27" s="24">
        <f t="shared" si="8"/>
        <v>12.221</v>
      </c>
      <c r="W27" s="24">
        <f t="shared" si="3"/>
        <v>1.2210000000000001</v>
      </c>
      <c r="Y27" s="79">
        <v>1</v>
      </c>
      <c r="Z27" s="79">
        <f t="shared" si="4"/>
        <v>0.60000000000000009</v>
      </c>
      <c r="AA27" s="79">
        <v>1</v>
      </c>
      <c r="AB27" s="79">
        <f t="shared" si="5"/>
        <v>-0.4</v>
      </c>
      <c r="AD27" s="100">
        <v>12246.61</v>
      </c>
    </row>
    <row r="28" spans="1:30">
      <c r="A28" s="18" t="s">
        <v>63</v>
      </c>
      <c r="B28" s="26" t="s">
        <v>64</v>
      </c>
      <c r="C28" s="2">
        <v>40</v>
      </c>
      <c r="D28" s="2">
        <v>54</v>
      </c>
      <c r="E28" s="2">
        <v>41</v>
      </c>
      <c r="F28" s="2">
        <v>51</v>
      </c>
      <c r="G28" s="2">
        <v>48</v>
      </c>
      <c r="H28" s="2">
        <v>51</v>
      </c>
      <c r="I28" s="2">
        <v>56</v>
      </c>
      <c r="J28" s="35">
        <f t="shared" si="6"/>
        <v>341</v>
      </c>
      <c r="K28" s="19"/>
      <c r="L28" s="24">
        <f>VLOOKUP($Q28,'ACC Formula - Classes'!$A$2:$M$28,3,FALSE)</f>
        <v>1</v>
      </c>
      <c r="M28" s="24">
        <f>VLOOKUP($Q28,'ACC Formula - Classes'!$A$2:$M$28,4,FALSE)</f>
        <v>2</v>
      </c>
      <c r="N28" s="24">
        <f>VLOOKUP($Q28,'ACC Formula - Classes'!$A$2:$M$28,5,FALSE)</f>
        <v>0.6</v>
      </c>
      <c r="O28" s="75">
        <f t="shared" si="7"/>
        <v>3.6</v>
      </c>
      <c r="P28" s="19"/>
      <c r="Q28" s="18">
        <v>14</v>
      </c>
      <c r="R28" s="24">
        <f>VLOOKUP($Q28,'ACC Formula - Classes'!$A$2:$M$28,8,FALSE)</f>
        <v>12.98</v>
      </c>
      <c r="S28" s="24">
        <f t="shared" si="0"/>
        <v>1.554</v>
      </c>
      <c r="T28" s="52">
        <f t="shared" si="1"/>
        <v>14.534000000000001</v>
      </c>
      <c r="U28" s="24">
        <f t="shared" si="2"/>
        <v>1.02</v>
      </c>
      <c r="V28" s="24">
        <f t="shared" si="8"/>
        <v>15.554</v>
      </c>
      <c r="W28" s="24">
        <f t="shared" si="3"/>
        <v>1.5540000000000003</v>
      </c>
      <c r="Y28" s="79">
        <v>2</v>
      </c>
      <c r="Z28" s="79">
        <f t="shared" si="4"/>
        <v>0</v>
      </c>
      <c r="AA28" s="79">
        <v>0</v>
      </c>
      <c r="AB28" s="79">
        <f t="shared" si="5"/>
        <v>0.6</v>
      </c>
      <c r="AD28" s="100">
        <v>887.27</v>
      </c>
    </row>
    <row r="29" spans="1:30">
      <c r="A29" s="18" t="s">
        <v>65</v>
      </c>
      <c r="B29" s="3" t="s">
        <v>66</v>
      </c>
      <c r="C29" s="4">
        <v>60</v>
      </c>
      <c r="D29" s="4">
        <v>56</v>
      </c>
      <c r="E29" s="4">
        <v>56</v>
      </c>
      <c r="F29" s="4">
        <v>55</v>
      </c>
      <c r="G29" s="4">
        <v>49</v>
      </c>
      <c r="H29" s="4">
        <v>78</v>
      </c>
      <c r="I29" s="4">
        <v>57</v>
      </c>
      <c r="J29" s="35">
        <f t="shared" si="6"/>
        <v>411</v>
      </c>
      <c r="K29" s="19"/>
      <c r="L29" s="24">
        <f>VLOOKUP($Q29,'ACC Formula - Classes'!$A$2:$M$28,3,FALSE)</f>
        <v>1</v>
      </c>
      <c r="M29" s="24">
        <f>VLOOKUP($Q29,'ACC Formula - Classes'!$A$2:$M$28,4,FALSE)</f>
        <v>2</v>
      </c>
      <c r="N29" s="24">
        <f>VLOOKUP($Q29,'ACC Formula - Classes'!$A$2:$M$28,5,FALSE)</f>
        <v>0.8</v>
      </c>
      <c r="O29" s="75">
        <f t="shared" si="7"/>
        <v>3.8</v>
      </c>
      <c r="P29" s="19"/>
      <c r="Q29" s="18">
        <v>17</v>
      </c>
      <c r="R29" s="24">
        <f>VLOOKUP($Q29,'ACC Formula - Classes'!$A$2:$M$28,8,FALSE)</f>
        <v>15.84</v>
      </c>
      <c r="S29" s="24">
        <f t="shared" si="0"/>
        <v>1.887</v>
      </c>
      <c r="T29" s="52">
        <f t="shared" si="1"/>
        <v>17.727</v>
      </c>
      <c r="U29" s="24">
        <f t="shared" si="2"/>
        <v>1.1599999999999999</v>
      </c>
      <c r="V29" s="24">
        <f t="shared" si="8"/>
        <v>18.887</v>
      </c>
      <c r="W29" s="24">
        <f t="shared" si="3"/>
        <v>1.8870000000000005</v>
      </c>
      <c r="Y29" s="79">
        <v>2</v>
      </c>
      <c r="Z29" s="79">
        <f t="shared" si="4"/>
        <v>0</v>
      </c>
      <c r="AA29" s="79">
        <v>2</v>
      </c>
      <c r="AB29" s="79">
        <f t="shared" si="5"/>
        <v>-1.2</v>
      </c>
      <c r="AD29" s="100">
        <v>9514.0300000000007</v>
      </c>
    </row>
    <row r="30" spans="1:30">
      <c r="A30" s="18" t="s">
        <v>67</v>
      </c>
      <c r="B30" s="26" t="s">
        <v>68</v>
      </c>
      <c r="C30" s="2">
        <v>43</v>
      </c>
      <c r="D30" s="2">
        <v>36</v>
      </c>
      <c r="E30" s="2">
        <v>31</v>
      </c>
      <c r="F30" s="2">
        <v>47</v>
      </c>
      <c r="G30" s="2">
        <v>37</v>
      </c>
      <c r="H30" s="2">
        <v>40</v>
      </c>
      <c r="I30" s="2">
        <v>27</v>
      </c>
      <c r="J30" s="35">
        <f t="shared" si="6"/>
        <v>261</v>
      </c>
      <c r="K30" s="19"/>
      <c r="L30" s="24">
        <f>VLOOKUP($Q30,'ACC Formula - Classes'!$A$2:$M$28,3,FALSE)</f>
        <v>1</v>
      </c>
      <c r="M30" s="24">
        <f>VLOOKUP($Q30,'ACC Formula - Classes'!$A$2:$M$28,4,FALSE)</f>
        <v>1.6</v>
      </c>
      <c r="N30" s="24">
        <f>VLOOKUP($Q30,'ACC Formula - Classes'!$A$2:$M$28,5,FALSE)</f>
        <v>0.6</v>
      </c>
      <c r="O30" s="75">
        <f t="shared" si="7"/>
        <v>3.2</v>
      </c>
      <c r="P30" s="19"/>
      <c r="Q30" s="18">
        <v>11</v>
      </c>
      <c r="R30" s="24">
        <f>VLOOKUP($Q30,'ACC Formula - Classes'!$A$2:$M$28,8,FALSE)</f>
        <v>10.1</v>
      </c>
      <c r="S30" s="24">
        <f t="shared" si="0"/>
        <v>1.2210000000000001</v>
      </c>
      <c r="T30" s="52">
        <f t="shared" si="1"/>
        <v>11.321</v>
      </c>
      <c r="U30" s="24">
        <f t="shared" si="2"/>
        <v>0.89999999999999991</v>
      </c>
      <c r="V30" s="24">
        <f t="shared" si="8"/>
        <v>12.221</v>
      </c>
      <c r="W30" s="24">
        <f t="shared" si="3"/>
        <v>1.2210000000000001</v>
      </c>
      <c r="Y30" s="79">
        <v>1.6</v>
      </c>
      <c r="Z30" s="79">
        <f t="shared" si="4"/>
        <v>0</v>
      </c>
      <c r="AA30" s="79">
        <v>0</v>
      </c>
      <c r="AB30" s="79">
        <f t="shared" si="5"/>
        <v>0.6</v>
      </c>
      <c r="AD30" s="100">
        <v>14976.24</v>
      </c>
    </row>
    <row r="31" spans="1:30">
      <c r="A31" s="18" t="s">
        <v>69</v>
      </c>
      <c r="B31" s="3" t="s">
        <v>70</v>
      </c>
      <c r="C31" s="4">
        <v>40</v>
      </c>
      <c r="D31" s="4">
        <v>38</v>
      </c>
      <c r="E31" s="4">
        <v>46</v>
      </c>
      <c r="F31" s="4">
        <v>40</v>
      </c>
      <c r="G31" s="4">
        <v>44</v>
      </c>
      <c r="H31" s="4">
        <v>50</v>
      </c>
      <c r="I31" s="4">
        <v>28</v>
      </c>
      <c r="J31" s="35">
        <f t="shared" si="6"/>
        <v>286</v>
      </c>
      <c r="K31" s="19"/>
      <c r="L31" s="24">
        <f>VLOOKUP($Q31,'ACC Formula - Classes'!$A$2:$M$28,3,FALSE)</f>
        <v>1</v>
      </c>
      <c r="M31" s="24">
        <f>VLOOKUP($Q31,'ACC Formula - Classes'!$A$2:$M$28,4,FALSE)</f>
        <v>1.6</v>
      </c>
      <c r="N31" s="24">
        <f>VLOOKUP($Q31,'ACC Formula - Classes'!$A$2:$M$28,5,FALSE)</f>
        <v>0.6</v>
      </c>
      <c r="O31" s="75">
        <f t="shared" si="7"/>
        <v>3.2</v>
      </c>
      <c r="P31" s="19"/>
      <c r="Q31" s="18">
        <v>11</v>
      </c>
      <c r="R31" s="24">
        <f>VLOOKUP($Q31,'ACC Formula - Classes'!$A$2:$M$28,8,FALSE)</f>
        <v>10.1</v>
      </c>
      <c r="S31" s="24">
        <f t="shared" si="0"/>
        <v>1.2210000000000001</v>
      </c>
      <c r="T31" s="52">
        <f t="shared" si="1"/>
        <v>11.321</v>
      </c>
      <c r="U31" s="24">
        <f t="shared" si="2"/>
        <v>0.89999999999999991</v>
      </c>
      <c r="V31" s="24">
        <f t="shared" si="8"/>
        <v>12.221</v>
      </c>
      <c r="W31" s="24">
        <f t="shared" si="3"/>
        <v>1.2210000000000001</v>
      </c>
      <c r="Y31" s="79">
        <v>1</v>
      </c>
      <c r="Z31" s="79">
        <f t="shared" si="4"/>
        <v>0.60000000000000009</v>
      </c>
      <c r="AA31" s="79">
        <v>0.5</v>
      </c>
      <c r="AB31" s="79">
        <f t="shared" si="5"/>
        <v>9.9999999999999978E-2</v>
      </c>
      <c r="AD31" s="100">
        <v>63318.11</v>
      </c>
    </row>
    <row r="32" spans="1:30">
      <c r="A32" s="18" t="s">
        <v>71</v>
      </c>
      <c r="B32" s="26" t="s">
        <v>72</v>
      </c>
      <c r="C32" s="2">
        <v>48</v>
      </c>
      <c r="D32" s="2">
        <v>44</v>
      </c>
      <c r="E32" s="2">
        <v>55</v>
      </c>
      <c r="F32" s="2">
        <v>51</v>
      </c>
      <c r="G32" s="2">
        <v>38</v>
      </c>
      <c r="H32" s="2">
        <v>58</v>
      </c>
      <c r="I32" s="2">
        <v>39</v>
      </c>
      <c r="J32" s="35">
        <f t="shared" si="6"/>
        <v>333</v>
      </c>
      <c r="K32" s="19"/>
      <c r="L32" s="24">
        <f>VLOOKUP($Q32,'ACC Formula - Classes'!$A$2:$M$28,3,FALSE)</f>
        <v>1</v>
      </c>
      <c r="M32" s="24">
        <f>VLOOKUP($Q32,'ACC Formula - Classes'!$A$2:$M$28,4,FALSE)</f>
        <v>2</v>
      </c>
      <c r="N32" s="24">
        <f>VLOOKUP($Q32,'ACC Formula - Classes'!$A$2:$M$28,5,FALSE)</f>
        <v>0.6</v>
      </c>
      <c r="O32" s="75">
        <f t="shared" si="7"/>
        <v>3.6</v>
      </c>
      <c r="P32" s="19"/>
      <c r="Q32" s="18">
        <v>14</v>
      </c>
      <c r="R32" s="24">
        <f>VLOOKUP($Q32,'ACC Formula - Classes'!$A$2:$M$28,8,FALSE)</f>
        <v>12.98</v>
      </c>
      <c r="S32" s="24">
        <f t="shared" si="0"/>
        <v>1.554</v>
      </c>
      <c r="T32" s="52">
        <f t="shared" si="1"/>
        <v>14.534000000000001</v>
      </c>
      <c r="U32" s="24">
        <f t="shared" si="2"/>
        <v>1.02</v>
      </c>
      <c r="V32" s="24">
        <f t="shared" si="8"/>
        <v>15.554</v>
      </c>
      <c r="W32" s="24">
        <f t="shared" si="3"/>
        <v>1.5540000000000003</v>
      </c>
      <c r="Y32" s="79">
        <v>2</v>
      </c>
      <c r="Z32" s="79">
        <f t="shared" si="4"/>
        <v>0</v>
      </c>
      <c r="AA32" s="79">
        <v>0</v>
      </c>
      <c r="AB32" s="79">
        <f t="shared" si="5"/>
        <v>0.6</v>
      </c>
      <c r="AD32" s="100">
        <v>67700.02</v>
      </c>
    </row>
    <row r="33" spans="1:30">
      <c r="A33" s="18" t="s">
        <v>73</v>
      </c>
      <c r="B33" s="3" t="s">
        <v>74</v>
      </c>
      <c r="C33" s="4">
        <v>30</v>
      </c>
      <c r="D33" s="4">
        <v>31</v>
      </c>
      <c r="E33" s="4">
        <v>35</v>
      </c>
      <c r="F33" s="4">
        <v>37</v>
      </c>
      <c r="G33" s="4">
        <v>30</v>
      </c>
      <c r="H33" s="4">
        <v>32</v>
      </c>
      <c r="I33" s="4">
        <v>40</v>
      </c>
      <c r="J33" s="35">
        <f t="shared" si="6"/>
        <v>235</v>
      </c>
      <c r="K33" s="19"/>
      <c r="L33" s="24">
        <f>VLOOKUP($Q33,'ACC Formula - Classes'!$A$2:$M$28,3,FALSE)</f>
        <v>1</v>
      </c>
      <c r="M33" s="24">
        <f>VLOOKUP($Q33,'ACC Formula - Classes'!$A$2:$M$28,4,FALSE)</f>
        <v>1</v>
      </c>
      <c r="N33" s="24">
        <f>VLOOKUP($Q33,'ACC Formula - Classes'!$A$2:$M$28,5,FALSE)</f>
        <v>0.8</v>
      </c>
      <c r="O33" s="75">
        <f t="shared" si="7"/>
        <v>2.8</v>
      </c>
      <c r="P33" s="19"/>
      <c r="Q33" s="18">
        <v>10</v>
      </c>
      <c r="R33" s="24">
        <f>VLOOKUP($Q33,'ACC Formula - Classes'!$A$2:$M$28,8,FALSE)</f>
        <v>9.14</v>
      </c>
      <c r="S33" s="24">
        <f t="shared" si="0"/>
        <v>1.1100000000000001</v>
      </c>
      <c r="T33" s="52">
        <f t="shared" si="1"/>
        <v>10.25</v>
      </c>
      <c r="U33" s="24">
        <f t="shared" si="2"/>
        <v>0.85999999999999988</v>
      </c>
      <c r="V33" s="24">
        <f t="shared" si="8"/>
        <v>11.11</v>
      </c>
      <c r="W33" s="24">
        <f t="shared" si="3"/>
        <v>1.1099999999999994</v>
      </c>
      <c r="Y33" s="79">
        <v>2</v>
      </c>
      <c r="Z33" s="79">
        <f t="shared" si="4"/>
        <v>-1</v>
      </c>
      <c r="AA33" s="79">
        <v>0</v>
      </c>
      <c r="AB33" s="79">
        <f t="shared" si="5"/>
        <v>0.8</v>
      </c>
      <c r="AD33" s="100">
        <v>309393.32</v>
      </c>
    </row>
    <row r="34" spans="1:30">
      <c r="A34" s="18" t="s">
        <v>75</v>
      </c>
      <c r="B34" s="3" t="s">
        <v>76</v>
      </c>
      <c r="C34" s="4">
        <v>20</v>
      </c>
      <c r="D34" s="4">
        <v>20</v>
      </c>
      <c r="E34" s="4">
        <v>25</v>
      </c>
      <c r="F34" s="4">
        <v>25</v>
      </c>
      <c r="G34" s="4">
        <v>33</v>
      </c>
      <c r="H34" s="4">
        <v>29</v>
      </c>
      <c r="I34" s="4">
        <v>32</v>
      </c>
      <c r="J34" s="35">
        <f t="shared" si="6"/>
        <v>184</v>
      </c>
      <c r="K34" s="19"/>
      <c r="L34" s="24">
        <f>VLOOKUP($Q34,'ACC Formula - Classes'!$A$2:$M$28,3,FALSE)</f>
        <v>1</v>
      </c>
      <c r="M34" s="24">
        <f>VLOOKUP($Q34,'ACC Formula - Classes'!$A$2:$M$28,4,FALSE)</f>
        <v>1</v>
      </c>
      <c r="N34" s="24">
        <f>VLOOKUP($Q34,'ACC Formula - Classes'!$A$2:$M$28,5,FALSE)</f>
        <v>0</v>
      </c>
      <c r="O34" s="75">
        <f t="shared" si="7"/>
        <v>2</v>
      </c>
      <c r="P34" s="19"/>
      <c r="Q34" s="18">
        <v>8</v>
      </c>
      <c r="R34" s="24">
        <f>VLOOKUP($Q34,'ACC Formula - Classes'!$A$2:$M$28,8,FALSE)</f>
        <v>7.7</v>
      </c>
      <c r="S34" s="24">
        <f t="shared" si="0"/>
        <v>0.88800000000000001</v>
      </c>
      <c r="T34" s="52">
        <f t="shared" si="1"/>
        <v>8.588000000000001</v>
      </c>
      <c r="U34" s="24">
        <f t="shared" si="2"/>
        <v>0.3</v>
      </c>
      <c r="V34" s="24">
        <f t="shared" si="8"/>
        <v>8.8880000000000017</v>
      </c>
      <c r="W34" s="24">
        <f t="shared" si="3"/>
        <v>0.88800000000000168</v>
      </c>
      <c r="Y34" s="79">
        <v>1</v>
      </c>
      <c r="Z34" s="79">
        <f t="shared" si="4"/>
        <v>0</v>
      </c>
      <c r="AA34" s="79">
        <v>0</v>
      </c>
      <c r="AB34" s="79">
        <f t="shared" si="5"/>
        <v>0</v>
      </c>
      <c r="AD34" s="100">
        <v>7600.76</v>
      </c>
    </row>
    <row r="35" spans="1:30">
      <c r="A35" s="20" t="s">
        <v>77</v>
      </c>
      <c r="B35" s="86" t="s">
        <v>78</v>
      </c>
      <c r="C35" s="15">
        <v>72</v>
      </c>
      <c r="D35" s="15">
        <v>72</v>
      </c>
      <c r="E35" s="15">
        <v>75</v>
      </c>
      <c r="F35" s="15">
        <v>77</v>
      </c>
      <c r="G35" s="15">
        <v>70</v>
      </c>
      <c r="H35" s="15">
        <v>67</v>
      </c>
      <c r="I35" s="15">
        <v>74</v>
      </c>
      <c r="J35" s="87">
        <f>SUM(C35:I35)</f>
        <v>507</v>
      </c>
      <c r="K35" s="19"/>
      <c r="L35" s="24">
        <f>VLOOKUP($Q35,'ACC Formula - Classes'!$A$2:$M$28,3,FALSE)</f>
        <v>1</v>
      </c>
      <c r="M35" s="24">
        <f>VLOOKUP($Q35,'ACC Formula - Classes'!$A$2:$M$28,4,FALSE)</f>
        <v>2</v>
      </c>
      <c r="N35" s="24">
        <f>VLOOKUP($Q35,'ACC Formula - Classes'!$A$2:$M$28,5,FALSE)</f>
        <v>0.6</v>
      </c>
      <c r="O35" s="75">
        <f t="shared" si="7"/>
        <v>3.6</v>
      </c>
      <c r="P35" s="19"/>
      <c r="Q35" s="18">
        <v>15</v>
      </c>
      <c r="R35" s="24">
        <f>VLOOKUP($Q35,'ACC Formula - Classes'!$A$2:$M$28,8,FALSE)</f>
        <v>13.98</v>
      </c>
      <c r="S35" s="24">
        <f t="shared" si="0"/>
        <v>1.665</v>
      </c>
      <c r="T35" s="52">
        <f t="shared" si="1"/>
        <v>15.645</v>
      </c>
      <c r="U35" s="24">
        <f t="shared" si="2"/>
        <v>1.02</v>
      </c>
      <c r="V35" s="24">
        <f t="shared" si="8"/>
        <v>16.664999999999999</v>
      </c>
      <c r="W35" s="24">
        <f t="shared" ref="W35:W54" si="9">V35-Q35</f>
        <v>1.6649999999999991</v>
      </c>
      <c r="Y35" s="79">
        <v>3</v>
      </c>
      <c r="Z35" s="79">
        <f t="shared" si="4"/>
        <v>-1</v>
      </c>
      <c r="AA35" s="79">
        <v>2.8</v>
      </c>
      <c r="AB35" s="79">
        <f t="shared" si="5"/>
        <v>-2.1999999999999997</v>
      </c>
      <c r="AD35" s="100">
        <v>38000.9</v>
      </c>
    </row>
    <row r="36" spans="1:30">
      <c r="A36" s="18" t="s">
        <v>79</v>
      </c>
      <c r="B36" s="3" t="s">
        <v>80</v>
      </c>
      <c r="C36" s="4">
        <v>29</v>
      </c>
      <c r="D36" s="4">
        <v>29</v>
      </c>
      <c r="E36" s="4">
        <v>38</v>
      </c>
      <c r="F36" s="4">
        <v>36</v>
      </c>
      <c r="G36" s="4">
        <v>45</v>
      </c>
      <c r="H36" s="4">
        <v>33</v>
      </c>
      <c r="I36" s="4">
        <v>36</v>
      </c>
      <c r="J36" s="35">
        <f t="shared" si="6"/>
        <v>246</v>
      </c>
      <c r="K36" s="19"/>
      <c r="L36" s="24">
        <f>VLOOKUP($Q36,'ACC Formula - Classes'!$A$2:$M$28,3,FALSE)</f>
        <v>1</v>
      </c>
      <c r="M36" s="24">
        <f>VLOOKUP($Q36,'ACC Formula - Classes'!$A$2:$M$28,4,FALSE)</f>
        <v>1</v>
      </c>
      <c r="N36" s="24">
        <f>VLOOKUP($Q36,'ACC Formula - Classes'!$A$2:$M$28,5,FALSE)</f>
        <v>0.8</v>
      </c>
      <c r="O36" s="75">
        <f t="shared" si="7"/>
        <v>2.8</v>
      </c>
      <c r="P36" s="19"/>
      <c r="Q36" s="18">
        <v>10</v>
      </c>
      <c r="R36" s="24">
        <f>VLOOKUP($Q36,'ACC Formula - Classes'!$A$2:$M$28,8,FALSE)</f>
        <v>9.14</v>
      </c>
      <c r="S36" s="24">
        <f t="shared" si="0"/>
        <v>1.1100000000000001</v>
      </c>
      <c r="T36" s="52">
        <f t="shared" si="1"/>
        <v>10.25</v>
      </c>
      <c r="U36" s="24">
        <f t="shared" si="2"/>
        <v>0.85999999999999988</v>
      </c>
      <c r="V36" s="24">
        <f t="shared" si="8"/>
        <v>11.11</v>
      </c>
      <c r="W36" s="24">
        <f t="shared" si="9"/>
        <v>1.1099999999999994</v>
      </c>
      <c r="Y36" s="79">
        <v>1</v>
      </c>
      <c r="Z36" s="79">
        <f t="shared" si="4"/>
        <v>0</v>
      </c>
      <c r="AA36" s="79">
        <v>0</v>
      </c>
      <c r="AB36" s="79">
        <f t="shared" si="5"/>
        <v>0.8</v>
      </c>
      <c r="AD36" s="100">
        <v>0</v>
      </c>
    </row>
    <row r="37" spans="1:30">
      <c r="A37" s="18" t="s">
        <v>81</v>
      </c>
      <c r="B37" s="3" t="s">
        <v>82</v>
      </c>
      <c r="C37" s="4">
        <v>31</v>
      </c>
      <c r="D37" s="4">
        <v>23</v>
      </c>
      <c r="E37" s="4">
        <v>29</v>
      </c>
      <c r="F37" s="4">
        <v>30</v>
      </c>
      <c r="G37" s="4">
        <v>28</v>
      </c>
      <c r="H37" s="4">
        <v>21</v>
      </c>
      <c r="I37" s="4">
        <v>28</v>
      </c>
      <c r="J37" s="35">
        <f t="shared" si="6"/>
        <v>190</v>
      </c>
      <c r="K37" s="19"/>
      <c r="L37" s="24">
        <f>VLOOKUP($Q37,'ACC Formula - Classes'!$A$2:$M$28,3,FALSE)</f>
        <v>1</v>
      </c>
      <c r="M37" s="24">
        <f>VLOOKUP($Q37,'ACC Formula - Classes'!$A$2:$M$28,4,FALSE)</f>
        <v>1</v>
      </c>
      <c r="N37" s="24">
        <f>VLOOKUP($Q37,'ACC Formula - Classes'!$A$2:$M$28,5,FALSE)</f>
        <v>0</v>
      </c>
      <c r="O37" s="75">
        <f t="shared" si="7"/>
        <v>2</v>
      </c>
      <c r="P37" s="19"/>
      <c r="Q37" s="18">
        <v>8</v>
      </c>
      <c r="R37" s="24">
        <f>VLOOKUP($Q37,'ACC Formula - Classes'!$A$2:$M$28,8,FALSE)</f>
        <v>7.7</v>
      </c>
      <c r="S37" s="24">
        <f t="shared" si="0"/>
        <v>0.88800000000000001</v>
      </c>
      <c r="T37" s="52">
        <f t="shared" si="1"/>
        <v>8.588000000000001</v>
      </c>
      <c r="U37" s="24">
        <f t="shared" si="2"/>
        <v>0.3</v>
      </c>
      <c r="V37" s="24">
        <f t="shared" si="8"/>
        <v>8.8880000000000017</v>
      </c>
      <c r="W37" s="24">
        <f t="shared" si="9"/>
        <v>0.88800000000000168</v>
      </c>
      <c r="Y37" s="79">
        <v>2</v>
      </c>
      <c r="Z37" s="79">
        <f t="shared" si="4"/>
        <v>-1</v>
      </c>
      <c r="AA37" s="79">
        <v>0</v>
      </c>
      <c r="AB37" s="79">
        <f t="shared" si="5"/>
        <v>0</v>
      </c>
      <c r="AD37" s="100">
        <v>155568.13</v>
      </c>
    </row>
    <row r="38" spans="1:30">
      <c r="A38" s="18" t="s">
        <v>83</v>
      </c>
      <c r="B38" s="3" t="s">
        <v>84</v>
      </c>
      <c r="C38" s="4">
        <v>41</v>
      </c>
      <c r="D38" s="4">
        <v>47</v>
      </c>
      <c r="E38" s="4">
        <v>38</v>
      </c>
      <c r="F38" s="4">
        <v>49</v>
      </c>
      <c r="G38" s="4">
        <v>46</v>
      </c>
      <c r="H38" s="4">
        <v>28</v>
      </c>
      <c r="I38" s="4">
        <v>44</v>
      </c>
      <c r="J38" s="35">
        <f t="shared" si="6"/>
        <v>293</v>
      </c>
      <c r="K38" s="19"/>
      <c r="L38" s="24">
        <f>VLOOKUP($Q38,'ACC Formula - Classes'!$A$2:$M$28,3,FALSE)</f>
        <v>1</v>
      </c>
      <c r="M38" s="24">
        <f>VLOOKUP($Q38,'ACC Formula - Classes'!$A$2:$M$28,4,FALSE)</f>
        <v>1.6</v>
      </c>
      <c r="N38" s="24">
        <f>VLOOKUP($Q38,'ACC Formula - Classes'!$A$2:$M$28,5,FALSE)</f>
        <v>0.6</v>
      </c>
      <c r="O38" s="75">
        <f t="shared" si="7"/>
        <v>3.2</v>
      </c>
      <c r="P38" s="19"/>
      <c r="Q38" s="18">
        <v>11</v>
      </c>
      <c r="R38" s="24">
        <f>VLOOKUP($Q38,'ACC Formula - Classes'!$A$2:$M$28,8,FALSE)</f>
        <v>10.1</v>
      </c>
      <c r="S38" s="24">
        <f t="shared" si="0"/>
        <v>1.2210000000000001</v>
      </c>
      <c r="T38" s="52">
        <f t="shared" si="1"/>
        <v>11.321</v>
      </c>
      <c r="U38" s="24">
        <f t="shared" si="2"/>
        <v>0.89999999999999991</v>
      </c>
      <c r="V38" s="24">
        <f t="shared" si="8"/>
        <v>12.221</v>
      </c>
      <c r="W38" s="24">
        <f t="shared" si="9"/>
        <v>1.2210000000000001</v>
      </c>
      <c r="Y38" s="79">
        <v>1</v>
      </c>
      <c r="Z38" s="79">
        <f t="shared" si="4"/>
        <v>0.60000000000000009</v>
      </c>
      <c r="AA38" s="79">
        <v>1</v>
      </c>
      <c r="AB38" s="79">
        <f t="shared" si="5"/>
        <v>-0.4</v>
      </c>
      <c r="AD38" s="100">
        <v>69206.720000000001</v>
      </c>
    </row>
    <row r="39" spans="1:30">
      <c r="A39" s="18" t="s">
        <v>85</v>
      </c>
      <c r="B39" s="26" t="s">
        <v>86</v>
      </c>
      <c r="C39" s="2">
        <v>49</v>
      </c>
      <c r="D39" s="2">
        <v>52</v>
      </c>
      <c r="E39" s="2">
        <v>44</v>
      </c>
      <c r="F39" s="2">
        <v>71</v>
      </c>
      <c r="G39" s="2">
        <v>55</v>
      </c>
      <c r="H39" s="2">
        <v>48</v>
      </c>
      <c r="I39" s="2">
        <v>44</v>
      </c>
      <c r="J39" s="35">
        <f t="shared" si="6"/>
        <v>363</v>
      </c>
      <c r="K39" s="19"/>
      <c r="L39" s="24">
        <f>VLOOKUP($Q39,'ACC Formula - Classes'!$A$2:$M$28,3,FALSE)</f>
        <v>1</v>
      </c>
      <c r="M39" s="24">
        <f>VLOOKUP($Q39,'ACC Formula - Classes'!$A$2:$M$28,4,FALSE)</f>
        <v>2</v>
      </c>
      <c r="N39" s="24">
        <f>VLOOKUP($Q39,'ACC Formula - Classes'!$A$2:$M$28,5,FALSE)</f>
        <v>0.6</v>
      </c>
      <c r="O39" s="75">
        <f t="shared" si="7"/>
        <v>3.6</v>
      </c>
      <c r="P39" s="19"/>
      <c r="Q39" s="18">
        <v>16</v>
      </c>
      <c r="R39" s="24">
        <f>VLOOKUP($Q39,'ACC Formula - Classes'!$A$2:$M$28,8,FALSE)</f>
        <v>14.98</v>
      </c>
      <c r="S39" s="24">
        <f t="shared" si="0"/>
        <v>1.776</v>
      </c>
      <c r="T39" s="52">
        <f t="shared" si="1"/>
        <v>16.756</v>
      </c>
      <c r="U39" s="24">
        <f t="shared" si="2"/>
        <v>1.02</v>
      </c>
      <c r="V39" s="24">
        <f t="shared" si="8"/>
        <v>17.776</v>
      </c>
      <c r="W39" s="24">
        <f t="shared" si="9"/>
        <v>1.7759999999999998</v>
      </c>
      <c r="Y39" s="79">
        <v>3</v>
      </c>
      <c r="Z39" s="79">
        <f t="shared" si="4"/>
        <v>-1</v>
      </c>
      <c r="AA39" s="79">
        <v>1</v>
      </c>
      <c r="AB39" s="79">
        <f t="shared" si="5"/>
        <v>-0.4</v>
      </c>
      <c r="AD39" s="100">
        <v>83539.56</v>
      </c>
    </row>
    <row r="40" spans="1:30">
      <c r="A40" s="18" t="s">
        <v>87</v>
      </c>
      <c r="B40" s="26" t="s">
        <v>88</v>
      </c>
      <c r="C40" s="2">
        <v>32</v>
      </c>
      <c r="D40" s="2">
        <v>24</v>
      </c>
      <c r="E40" s="2">
        <v>24</v>
      </c>
      <c r="F40" s="2">
        <v>24</v>
      </c>
      <c r="G40" s="2">
        <v>27</v>
      </c>
      <c r="H40" s="2">
        <v>22</v>
      </c>
      <c r="I40" s="2">
        <v>28</v>
      </c>
      <c r="J40" s="35">
        <f t="shared" si="6"/>
        <v>181</v>
      </c>
      <c r="K40" s="19"/>
      <c r="L40" s="24">
        <f>VLOOKUP($Q40,'ACC Formula - Classes'!$A$2:$M$28,3,FALSE)</f>
        <v>1</v>
      </c>
      <c r="M40" s="24">
        <f>VLOOKUP($Q40,'ACC Formula - Classes'!$A$2:$M$28,4,FALSE)</f>
        <v>1</v>
      </c>
      <c r="N40" s="24">
        <f>VLOOKUP($Q40,'ACC Formula - Classes'!$A$2:$M$28,5,FALSE)</f>
        <v>0.8</v>
      </c>
      <c r="O40" s="75">
        <f t="shared" si="7"/>
        <v>2.8</v>
      </c>
      <c r="P40" s="19"/>
      <c r="Q40" s="18">
        <v>9</v>
      </c>
      <c r="R40" s="24">
        <f>VLOOKUP($Q40,'ACC Formula - Classes'!$A$2:$M$28,8,FALSE)</f>
        <v>8.14</v>
      </c>
      <c r="S40" s="24">
        <f t="shared" si="0"/>
        <v>0.999</v>
      </c>
      <c r="T40" s="52">
        <f t="shared" si="1"/>
        <v>9.1390000000000011</v>
      </c>
      <c r="U40" s="24">
        <f t="shared" si="2"/>
        <v>0.85999999999999988</v>
      </c>
      <c r="V40" s="24">
        <f t="shared" si="8"/>
        <v>9.9990000000000006</v>
      </c>
      <c r="W40" s="24">
        <f t="shared" si="9"/>
        <v>0.99900000000000055</v>
      </c>
      <c r="Y40" s="79">
        <v>1</v>
      </c>
      <c r="Z40" s="79">
        <f t="shared" si="4"/>
        <v>0</v>
      </c>
      <c r="AA40" s="79">
        <v>1</v>
      </c>
      <c r="AB40" s="79">
        <f t="shared" si="5"/>
        <v>-0.19999999999999996</v>
      </c>
      <c r="AD40" s="100">
        <v>68335.7</v>
      </c>
    </row>
    <row r="41" spans="1:30">
      <c r="A41" s="18" t="s">
        <v>89</v>
      </c>
      <c r="B41" s="3" t="s">
        <v>90</v>
      </c>
      <c r="C41" s="4">
        <v>40</v>
      </c>
      <c r="D41" s="4">
        <v>40</v>
      </c>
      <c r="E41" s="4">
        <v>31</v>
      </c>
      <c r="F41" s="4">
        <v>38</v>
      </c>
      <c r="G41" s="4">
        <v>30</v>
      </c>
      <c r="H41" s="4">
        <v>22</v>
      </c>
      <c r="I41" s="4">
        <v>32</v>
      </c>
      <c r="J41" s="35">
        <f t="shared" si="6"/>
        <v>233</v>
      </c>
      <c r="K41" s="19"/>
      <c r="L41" s="24">
        <f>VLOOKUP($Q41,'ACC Formula - Classes'!$A$2:$M$28,3,FALSE)</f>
        <v>1</v>
      </c>
      <c r="M41" s="24">
        <f>VLOOKUP($Q41,'ACC Formula - Classes'!$A$2:$M$28,4,FALSE)</f>
        <v>1</v>
      </c>
      <c r="N41" s="24">
        <f>VLOOKUP($Q41,'ACC Formula - Classes'!$A$2:$M$28,5,FALSE)</f>
        <v>0.8</v>
      </c>
      <c r="O41" s="75">
        <f t="shared" si="7"/>
        <v>2.8</v>
      </c>
      <c r="P41" s="19"/>
      <c r="Q41" s="18">
        <v>10</v>
      </c>
      <c r="R41" s="24">
        <f>VLOOKUP($Q41,'ACC Formula - Classes'!$A$2:$M$28,8,FALSE)</f>
        <v>9.14</v>
      </c>
      <c r="S41" s="24">
        <f t="shared" si="0"/>
        <v>1.1100000000000001</v>
      </c>
      <c r="T41" s="52">
        <f t="shared" si="1"/>
        <v>10.25</v>
      </c>
      <c r="U41" s="24">
        <f t="shared" si="2"/>
        <v>0.85999999999999988</v>
      </c>
      <c r="V41" s="24">
        <f t="shared" si="8"/>
        <v>11.11</v>
      </c>
      <c r="W41" s="24">
        <f t="shared" si="9"/>
        <v>1.1099999999999994</v>
      </c>
      <c r="Y41" s="79">
        <v>1</v>
      </c>
      <c r="Z41" s="79">
        <f t="shared" si="4"/>
        <v>0</v>
      </c>
      <c r="AA41" s="79">
        <v>0</v>
      </c>
      <c r="AB41" s="79">
        <f t="shared" si="5"/>
        <v>0.8</v>
      </c>
      <c r="AD41" s="100">
        <v>138195.06</v>
      </c>
    </row>
    <row r="42" spans="1:30">
      <c r="A42" s="18" t="s">
        <v>91</v>
      </c>
      <c r="B42" s="26" t="s">
        <v>92</v>
      </c>
      <c r="C42" s="2">
        <v>30</v>
      </c>
      <c r="D42" s="2">
        <v>54</v>
      </c>
      <c r="E42" s="2">
        <v>52</v>
      </c>
      <c r="F42" s="2">
        <v>40</v>
      </c>
      <c r="G42" s="2">
        <v>46</v>
      </c>
      <c r="H42" s="2">
        <v>46</v>
      </c>
      <c r="I42" s="2">
        <v>40</v>
      </c>
      <c r="J42" s="35">
        <f t="shared" si="6"/>
        <v>308</v>
      </c>
      <c r="K42" s="19"/>
      <c r="L42" s="24">
        <f>VLOOKUP($Q42,'ACC Formula - Classes'!$A$2:$M$28,3,FALSE)</f>
        <v>1</v>
      </c>
      <c r="M42" s="24">
        <f>VLOOKUP($Q42,'ACC Formula - Classes'!$A$2:$M$28,4,FALSE)</f>
        <v>2</v>
      </c>
      <c r="N42" s="24">
        <f>VLOOKUP($Q42,'ACC Formula - Classes'!$A$2:$M$28,5,FALSE)</f>
        <v>0.6</v>
      </c>
      <c r="O42" s="75">
        <f t="shared" si="7"/>
        <v>3.6</v>
      </c>
      <c r="P42" s="19"/>
      <c r="Q42" s="18">
        <v>14</v>
      </c>
      <c r="R42" s="24">
        <f>VLOOKUP($Q42,'ACC Formula - Classes'!$A$2:$M$28,8,FALSE)</f>
        <v>12.98</v>
      </c>
      <c r="S42" s="24">
        <f t="shared" si="0"/>
        <v>1.554</v>
      </c>
      <c r="T42" s="52">
        <f t="shared" si="1"/>
        <v>14.534000000000001</v>
      </c>
      <c r="U42" s="24">
        <f t="shared" si="2"/>
        <v>1.02</v>
      </c>
      <c r="V42" s="24">
        <f t="shared" si="8"/>
        <v>15.554</v>
      </c>
      <c r="W42" s="24">
        <f t="shared" si="9"/>
        <v>1.5540000000000003</v>
      </c>
      <c r="Y42" s="79">
        <v>2</v>
      </c>
      <c r="Z42" s="79">
        <f t="shared" si="4"/>
        <v>0</v>
      </c>
      <c r="AA42" s="79">
        <v>1</v>
      </c>
      <c r="AB42" s="79">
        <f t="shared" si="5"/>
        <v>-0.4</v>
      </c>
      <c r="AD42" s="100">
        <v>5374.77</v>
      </c>
    </row>
    <row r="43" spans="1:30">
      <c r="A43" s="18" t="s">
        <v>93</v>
      </c>
      <c r="B43" s="26" t="s">
        <v>94</v>
      </c>
      <c r="C43" s="2">
        <v>42</v>
      </c>
      <c r="D43" s="2">
        <v>48</v>
      </c>
      <c r="E43" s="2">
        <v>40</v>
      </c>
      <c r="F43" s="2">
        <v>39</v>
      </c>
      <c r="G43" s="2">
        <v>30</v>
      </c>
      <c r="H43" s="2">
        <v>42</v>
      </c>
      <c r="I43" s="2">
        <v>33</v>
      </c>
      <c r="J43" s="35">
        <f t="shared" si="6"/>
        <v>274</v>
      </c>
      <c r="K43" s="19"/>
      <c r="L43" s="24">
        <f>VLOOKUP($Q43,'ACC Formula - Classes'!$A$2:$M$28,3,FALSE)</f>
        <v>1</v>
      </c>
      <c r="M43" s="24">
        <f>VLOOKUP($Q43,'ACC Formula - Classes'!$A$2:$M$28,4,FALSE)</f>
        <v>1.6</v>
      </c>
      <c r="N43" s="24">
        <f>VLOOKUP($Q43,'ACC Formula - Classes'!$A$2:$M$28,5,FALSE)</f>
        <v>0.6</v>
      </c>
      <c r="O43" s="75">
        <f t="shared" si="7"/>
        <v>3.2</v>
      </c>
      <c r="P43" s="19"/>
      <c r="Q43" s="18">
        <v>11</v>
      </c>
      <c r="R43" s="24">
        <f>VLOOKUP($Q43,'ACC Formula - Classes'!$A$2:$M$28,8,FALSE)</f>
        <v>10.1</v>
      </c>
      <c r="S43" s="24">
        <f t="shared" si="0"/>
        <v>1.2210000000000001</v>
      </c>
      <c r="T43" s="52">
        <f t="shared" si="1"/>
        <v>11.321</v>
      </c>
      <c r="U43" s="24">
        <f t="shared" si="2"/>
        <v>0.89999999999999991</v>
      </c>
      <c r="V43" s="24">
        <f t="shared" si="8"/>
        <v>12.221</v>
      </c>
      <c r="W43" s="24">
        <f t="shared" si="9"/>
        <v>1.2210000000000001</v>
      </c>
      <c r="Y43" s="79">
        <v>1</v>
      </c>
      <c r="Z43" s="79">
        <f t="shared" si="4"/>
        <v>0.60000000000000009</v>
      </c>
      <c r="AA43" s="79">
        <v>1</v>
      </c>
      <c r="AB43" s="79">
        <f t="shared" si="5"/>
        <v>-0.4</v>
      </c>
      <c r="AD43" s="100">
        <v>0</v>
      </c>
    </row>
    <row r="44" spans="1:30">
      <c r="A44" s="18" t="s">
        <v>95</v>
      </c>
      <c r="B44" s="3" t="s">
        <v>96</v>
      </c>
      <c r="C44" s="2">
        <v>50</v>
      </c>
      <c r="D44" s="2">
        <v>59</v>
      </c>
      <c r="E44" s="2">
        <v>45</v>
      </c>
      <c r="F44" s="2">
        <v>44</v>
      </c>
      <c r="G44" s="2">
        <v>51</v>
      </c>
      <c r="H44" s="2">
        <v>56</v>
      </c>
      <c r="I44" s="2">
        <v>54</v>
      </c>
      <c r="J44" s="35">
        <f t="shared" si="6"/>
        <v>359</v>
      </c>
      <c r="K44" s="19"/>
      <c r="L44" s="24">
        <f>VLOOKUP($Q44,'ACC Formula - Classes'!$A$2:$M$28,3,FALSE)</f>
        <v>1</v>
      </c>
      <c r="M44" s="24">
        <f>VLOOKUP($Q44,'ACC Formula - Classes'!$A$2:$M$28,4,FALSE)</f>
        <v>2</v>
      </c>
      <c r="N44" s="24">
        <f>VLOOKUP($Q44,'ACC Formula - Classes'!$A$2:$M$28,5,FALSE)</f>
        <v>0.6</v>
      </c>
      <c r="O44" s="75">
        <f t="shared" si="7"/>
        <v>3.6</v>
      </c>
      <c r="P44" s="19"/>
      <c r="Q44" s="18">
        <v>15</v>
      </c>
      <c r="R44" s="24">
        <f>VLOOKUP($Q44,'ACC Formula - Classes'!$A$2:$M$28,8,FALSE)</f>
        <v>13.98</v>
      </c>
      <c r="S44" s="24">
        <f t="shared" si="0"/>
        <v>1.665</v>
      </c>
      <c r="T44" s="52">
        <f t="shared" si="1"/>
        <v>15.645</v>
      </c>
      <c r="U44" s="24">
        <f t="shared" si="2"/>
        <v>1.02</v>
      </c>
      <c r="V44" s="24">
        <f t="shared" si="8"/>
        <v>16.664999999999999</v>
      </c>
      <c r="W44" s="24">
        <f t="shared" si="9"/>
        <v>1.6649999999999991</v>
      </c>
      <c r="Y44" s="79">
        <v>1</v>
      </c>
      <c r="Z44" s="79">
        <f t="shared" si="4"/>
        <v>1</v>
      </c>
      <c r="AA44" s="79">
        <v>0</v>
      </c>
      <c r="AB44" s="79">
        <f t="shared" si="5"/>
        <v>0.6</v>
      </c>
      <c r="AD44" s="100">
        <v>0</v>
      </c>
    </row>
    <row r="45" spans="1:30">
      <c r="A45" s="18" t="s">
        <v>97</v>
      </c>
      <c r="B45" s="3" t="s">
        <v>98</v>
      </c>
      <c r="C45" s="4">
        <v>20</v>
      </c>
      <c r="D45" s="4">
        <v>19</v>
      </c>
      <c r="E45" s="4">
        <v>25</v>
      </c>
      <c r="F45" s="4">
        <v>35</v>
      </c>
      <c r="G45" s="4">
        <v>27</v>
      </c>
      <c r="H45" s="4">
        <v>27</v>
      </c>
      <c r="I45" s="4">
        <v>40</v>
      </c>
      <c r="J45" s="35">
        <f t="shared" si="6"/>
        <v>193</v>
      </c>
      <c r="K45" s="19"/>
      <c r="L45" s="24">
        <f>VLOOKUP($Q45,'ACC Formula - Classes'!$A$2:$M$28,3,FALSE)</f>
        <v>1</v>
      </c>
      <c r="M45" s="24">
        <f>VLOOKUP($Q45,'ACC Formula - Classes'!$A$2:$M$28,4,FALSE)</f>
        <v>1</v>
      </c>
      <c r="N45" s="24">
        <f>VLOOKUP($Q45,'ACC Formula - Classes'!$A$2:$M$28,5,FALSE)</f>
        <v>0.8</v>
      </c>
      <c r="O45" s="75">
        <f t="shared" si="7"/>
        <v>2.8</v>
      </c>
      <c r="P45" s="19"/>
      <c r="Q45" s="18">
        <v>9</v>
      </c>
      <c r="R45" s="24">
        <f>VLOOKUP($Q45,'ACC Formula - Classes'!$A$2:$M$28,8,FALSE)</f>
        <v>8.14</v>
      </c>
      <c r="S45" s="24">
        <f t="shared" si="0"/>
        <v>0.999</v>
      </c>
      <c r="T45" s="52">
        <f t="shared" si="1"/>
        <v>9.1390000000000011</v>
      </c>
      <c r="U45" s="24">
        <f t="shared" si="2"/>
        <v>0.85999999999999988</v>
      </c>
      <c r="V45" s="24">
        <f t="shared" si="8"/>
        <v>9.9990000000000006</v>
      </c>
      <c r="W45" s="24">
        <f t="shared" si="9"/>
        <v>0.99900000000000055</v>
      </c>
      <c r="Y45" s="79">
        <v>0</v>
      </c>
      <c r="Z45" s="79">
        <f t="shared" si="4"/>
        <v>1</v>
      </c>
      <c r="AA45" s="79">
        <v>2.1</v>
      </c>
      <c r="AB45" s="79">
        <f t="shared" si="5"/>
        <v>-1.3</v>
      </c>
      <c r="AD45" s="100">
        <v>24280.57</v>
      </c>
    </row>
    <row r="46" spans="1:30">
      <c r="A46" s="18" t="s">
        <v>99</v>
      </c>
      <c r="B46" s="26" t="s">
        <v>100</v>
      </c>
      <c r="C46" s="2">
        <v>45</v>
      </c>
      <c r="D46" s="2">
        <v>43</v>
      </c>
      <c r="E46" s="2">
        <v>41</v>
      </c>
      <c r="F46" s="2">
        <v>41</v>
      </c>
      <c r="G46" s="2">
        <v>43</v>
      </c>
      <c r="H46" s="2">
        <v>46</v>
      </c>
      <c r="I46" s="2">
        <v>30</v>
      </c>
      <c r="J46" s="35">
        <f t="shared" si="6"/>
        <v>289</v>
      </c>
      <c r="K46" s="19"/>
      <c r="L46" s="24">
        <f>VLOOKUP($Q46,'ACC Formula - Classes'!$A$2:$M$28,3,FALSE)</f>
        <v>1</v>
      </c>
      <c r="M46" s="24">
        <f>VLOOKUP($Q46,'ACC Formula - Classes'!$A$2:$M$28,4,FALSE)</f>
        <v>1.6</v>
      </c>
      <c r="N46" s="24">
        <f>VLOOKUP($Q46,'ACC Formula - Classes'!$A$2:$M$28,5,FALSE)</f>
        <v>0.6</v>
      </c>
      <c r="O46" s="75">
        <f t="shared" si="7"/>
        <v>3.2</v>
      </c>
      <c r="P46" s="19"/>
      <c r="Q46" s="18">
        <v>13</v>
      </c>
      <c r="R46" s="24">
        <f>VLOOKUP($Q46,'ACC Formula - Classes'!$A$2:$M$28,8,FALSE)</f>
        <v>12.1</v>
      </c>
      <c r="S46" s="24">
        <f t="shared" si="0"/>
        <v>1.4430000000000001</v>
      </c>
      <c r="T46" s="52">
        <f t="shared" si="1"/>
        <v>13.542999999999999</v>
      </c>
      <c r="U46" s="24">
        <f t="shared" si="2"/>
        <v>0.89999999999999991</v>
      </c>
      <c r="V46" s="24">
        <f t="shared" si="8"/>
        <v>14.443</v>
      </c>
      <c r="W46" s="24">
        <f t="shared" si="9"/>
        <v>1.4429999999999996</v>
      </c>
      <c r="Y46" s="79">
        <v>2</v>
      </c>
      <c r="Z46" s="79">
        <f t="shared" si="4"/>
        <v>-0.39999999999999991</v>
      </c>
      <c r="AA46" s="79">
        <v>2</v>
      </c>
      <c r="AB46" s="79">
        <f t="shared" si="5"/>
        <v>-1.4</v>
      </c>
      <c r="AD46" s="100">
        <v>153462.9</v>
      </c>
    </row>
    <row r="47" spans="1:30">
      <c r="A47" s="18" t="s">
        <v>101</v>
      </c>
      <c r="B47" s="3" t="s">
        <v>102</v>
      </c>
      <c r="C47" s="4">
        <v>40</v>
      </c>
      <c r="D47" s="4">
        <v>41</v>
      </c>
      <c r="E47" s="4">
        <v>37</v>
      </c>
      <c r="F47" s="4">
        <v>45</v>
      </c>
      <c r="G47" s="4">
        <v>47</v>
      </c>
      <c r="H47" s="4">
        <v>43</v>
      </c>
      <c r="I47" s="4">
        <v>49</v>
      </c>
      <c r="J47" s="35">
        <f t="shared" si="6"/>
        <v>302</v>
      </c>
      <c r="K47" s="19"/>
      <c r="L47" s="24">
        <f>VLOOKUP($Q47,'ACC Formula - Classes'!$A$2:$M$28,3,FALSE)</f>
        <v>1</v>
      </c>
      <c r="M47" s="24">
        <f>VLOOKUP($Q47,'ACC Formula - Classes'!$A$2:$M$28,4,FALSE)</f>
        <v>1.6</v>
      </c>
      <c r="N47" s="24">
        <f>VLOOKUP($Q47,'ACC Formula - Classes'!$A$2:$M$28,5,FALSE)</f>
        <v>0.6</v>
      </c>
      <c r="O47" s="75">
        <f t="shared" si="7"/>
        <v>3.2</v>
      </c>
      <c r="P47" s="19"/>
      <c r="Q47" s="18">
        <v>13</v>
      </c>
      <c r="R47" s="24">
        <f>VLOOKUP($Q47,'ACC Formula - Classes'!$A$2:$M$28,8,FALSE)</f>
        <v>12.1</v>
      </c>
      <c r="S47" s="24">
        <f t="shared" si="0"/>
        <v>1.4430000000000001</v>
      </c>
      <c r="T47" s="52">
        <f t="shared" si="1"/>
        <v>13.542999999999999</v>
      </c>
      <c r="U47" s="24">
        <f t="shared" si="2"/>
        <v>0.89999999999999991</v>
      </c>
      <c r="V47" s="24">
        <f t="shared" si="8"/>
        <v>14.443</v>
      </c>
      <c r="W47" s="24">
        <f t="shared" si="9"/>
        <v>1.4429999999999996</v>
      </c>
      <c r="Y47" s="79">
        <v>3</v>
      </c>
      <c r="Z47" s="79">
        <f t="shared" si="4"/>
        <v>-1.4</v>
      </c>
      <c r="AA47" s="79">
        <v>2</v>
      </c>
      <c r="AB47" s="79">
        <f t="shared" si="5"/>
        <v>-1.4</v>
      </c>
      <c r="AD47" s="100">
        <v>185972.5</v>
      </c>
    </row>
    <row r="48" spans="1:30">
      <c r="A48" s="18" t="s">
        <v>103</v>
      </c>
      <c r="B48" s="3" t="s">
        <v>104</v>
      </c>
      <c r="C48" s="4">
        <v>53</v>
      </c>
      <c r="D48" s="4">
        <v>35</v>
      </c>
      <c r="E48" s="4">
        <v>47</v>
      </c>
      <c r="F48" s="4">
        <v>55</v>
      </c>
      <c r="G48" s="4">
        <v>40</v>
      </c>
      <c r="H48" s="4">
        <v>59</v>
      </c>
      <c r="I48" s="4">
        <v>40</v>
      </c>
      <c r="J48" s="35">
        <f t="shared" si="6"/>
        <v>329</v>
      </c>
      <c r="K48" s="19"/>
      <c r="L48" s="24">
        <f>VLOOKUP($Q48,'ACC Formula - Classes'!$A$2:$M$28,3,FALSE)</f>
        <v>1</v>
      </c>
      <c r="M48" s="24">
        <f>VLOOKUP($Q48,'ACC Formula - Classes'!$A$2:$M$28,4,FALSE)</f>
        <v>2</v>
      </c>
      <c r="N48" s="24">
        <f>VLOOKUP($Q48,'ACC Formula - Classes'!$A$2:$M$28,5,FALSE)</f>
        <v>0.6</v>
      </c>
      <c r="O48" s="75">
        <f t="shared" si="7"/>
        <v>3.6</v>
      </c>
      <c r="P48" s="19"/>
      <c r="Q48" s="18">
        <v>15</v>
      </c>
      <c r="R48" s="24">
        <f>VLOOKUP($Q48,'ACC Formula - Classes'!$A$2:$M$28,8,FALSE)</f>
        <v>13.98</v>
      </c>
      <c r="S48" s="24">
        <f t="shared" si="0"/>
        <v>1.665</v>
      </c>
      <c r="T48" s="52">
        <f t="shared" si="1"/>
        <v>15.645</v>
      </c>
      <c r="U48" s="24">
        <f t="shared" si="2"/>
        <v>1.02</v>
      </c>
      <c r="V48" s="24">
        <f t="shared" si="8"/>
        <v>16.664999999999999</v>
      </c>
      <c r="W48" s="24">
        <f t="shared" si="9"/>
        <v>1.6649999999999991</v>
      </c>
      <c r="Y48" s="79">
        <v>2</v>
      </c>
      <c r="Z48" s="79">
        <f t="shared" si="4"/>
        <v>0</v>
      </c>
      <c r="AA48" s="79">
        <v>1</v>
      </c>
      <c r="AB48" s="79">
        <f t="shared" si="5"/>
        <v>-0.4</v>
      </c>
      <c r="AD48" s="100">
        <v>75068.62</v>
      </c>
    </row>
    <row r="49" spans="1:30">
      <c r="A49" s="18" t="s">
        <v>105</v>
      </c>
      <c r="B49" s="26" t="s">
        <v>106</v>
      </c>
      <c r="C49" s="2">
        <v>40</v>
      </c>
      <c r="D49" s="2">
        <v>33</v>
      </c>
      <c r="E49" s="2">
        <v>40</v>
      </c>
      <c r="F49" s="2">
        <v>40</v>
      </c>
      <c r="G49" s="2">
        <v>42</v>
      </c>
      <c r="H49" s="2">
        <v>33</v>
      </c>
      <c r="I49" s="2">
        <v>34</v>
      </c>
      <c r="J49" s="35">
        <f t="shared" si="6"/>
        <v>262</v>
      </c>
      <c r="K49" s="19"/>
      <c r="L49" s="24">
        <f>VLOOKUP($Q49,'ACC Formula - Classes'!$A$2:$M$28,3,FALSE)</f>
        <v>1</v>
      </c>
      <c r="M49" s="24">
        <f>VLOOKUP($Q49,'ACC Formula - Classes'!$A$2:$M$28,4,FALSE)</f>
        <v>1</v>
      </c>
      <c r="N49" s="24">
        <f>VLOOKUP($Q49,'ACC Formula - Classes'!$A$2:$M$28,5,FALSE)</f>
        <v>0.8</v>
      </c>
      <c r="O49" s="75">
        <f t="shared" si="7"/>
        <v>2.8</v>
      </c>
      <c r="P49" s="19"/>
      <c r="Q49" s="18">
        <v>10</v>
      </c>
      <c r="R49" s="24">
        <f>VLOOKUP($Q49,'ACC Formula - Classes'!$A$2:$M$28,8,FALSE)</f>
        <v>9.14</v>
      </c>
      <c r="S49" s="24">
        <f t="shared" si="0"/>
        <v>1.1100000000000001</v>
      </c>
      <c r="T49" s="52">
        <f t="shared" si="1"/>
        <v>10.25</v>
      </c>
      <c r="U49" s="24">
        <f t="shared" si="2"/>
        <v>0.85999999999999988</v>
      </c>
      <c r="V49" s="24">
        <f t="shared" si="8"/>
        <v>11.11</v>
      </c>
      <c r="W49" s="24">
        <f t="shared" si="9"/>
        <v>1.1099999999999994</v>
      </c>
      <c r="Y49" s="79">
        <v>1</v>
      </c>
      <c r="Z49" s="79">
        <f t="shared" si="4"/>
        <v>0</v>
      </c>
      <c r="AA49" s="79">
        <v>1</v>
      </c>
      <c r="AB49" s="79">
        <f t="shared" si="5"/>
        <v>-0.19999999999999996</v>
      </c>
      <c r="AD49" s="100">
        <v>135274.74</v>
      </c>
    </row>
    <row r="50" spans="1:30">
      <c r="A50" s="18" t="s">
        <v>107</v>
      </c>
      <c r="B50" s="3" t="s">
        <v>108</v>
      </c>
      <c r="C50" s="4">
        <v>36</v>
      </c>
      <c r="D50" s="4">
        <v>46</v>
      </c>
      <c r="E50" s="4">
        <v>51</v>
      </c>
      <c r="F50" s="4">
        <v>65</v>
      </c>
      <c r="G50" s="4">
        <v>40</v>
      </c>
      <c r="H50" s="4">
        <v>43</v>
      </c>
      <c r="I50" s="4">
        <v>41</v>
      </c>
      <c r="J50" s="35">
        <f t="shared" si="6"/>
        <v>322</v>
      </c>
      <c r="K50" s="19"/>
      <c r="L50" s="24">
        <f>VLOOKUP($Q50,'ACC Formula - Classes'!$A$2:$M$28,3,FALSE)</f>
        <v>1</v>
      </c>
      <c r="M50" s="24">
        <f>VLOOKUP($Q50,'ACC Formula - Classes'!$A$2:$M$28,4,FALSE)</f>
        <v>2</v>
      </c>
      <c r="N50" s="24">
        <f>VLOOKUP($Q50,'ACC Formula - Classes'!$A$2:$M$28,5,FALSE)</f>
        <v>0.6</v>
      </c>
      <c r="O50" s="75">
        <f t="shared" si="7"/>
        <v>3.6</v>
      </c>
      <c r="P50" s="19"/>
      <c r="Q50" s="18">
        <v>14</v>
      </c>
      <c r="R50" s="24">
        <f>VLOOKUP($Q50,'ACC Formula - Classes'!$A$2:$M$28,8,FALSE)</f>
        <v>12.98</v>
      </c>
      <c r="S50" s="24">
        <f t="shared" si="0"/>
        <v>1.554</v>
      </c>
      <c r="T50" s="52">
        <f t="shared" si="1"/>
        <v>14.534000000000001</v>
      </c>
      <c r="U50" s="24">
        <f t="shared" si="2"/>
        <v>1.02</v>
      </c>
      <c r="V50" s="24">
        <f t="shared" si="8"/>
        <v>15.554</v>
      </c>
      <c r="W50" s="24">
        <f t="shared" si="9"/>
        <v>1.5540000000000003</v>
      </c>
      <c r="Y50" s="79">
        <v>2</v>
      </c>
      <c r="Z50" s="79">
        <f t="shared" si="4"/>
        <v>0</v>
      </c>
      <c r="AA50" s="79">
        <v>0</v>
      </c>
      <c r="AB50" s="79">
        <f t="shared" si="5"/>
        <v>0.6</v>
      </c>
      <c r="AD50" s="100">
        <v>55608.639999999999</v>
      </c>
    </row>
    <row r="51" spans="1:30">
      <c r="A51" s="18"/>
      <c r="B51" s="4"/>
      <c r="C51" s="4"/>
      <c r="D51" s="4"/>
      <c r="E51" s="4"/>
      <c r="F51" s="4"/>
      <c r="G51" s="4"/>
      <c r="H51" s="4"/>
      <c r="I51" s="4"/>
      <c r="J51" s="36"/>
      <c r="K51" s="19"/>
      <c r="L51" s="24"/>
      <c r="M51" s="24"/>
      <c r="N51" s="24"/>
      <c r="O51" s="75"/>
      <c r="P51" s="19"/>
      <c r="Q51" s="18"/>
      <c r="R51" s="24"/>
      <c r="S51" s="24"/>
      <c r="T51" s="52"/>
      <c r="U51" s="18"/>
      <c r="V51" s="18"/>
      <c r="W51" s="24"/>
      <c r="Y51" s="79"/>
      <c r="Z51" s="79"/>
      <c r="AA51" s="80"/>
      <c r="AB51" s="80"/>
      <c r="AD51" s="100"/>
    </row>
    <row r="52" spans="1:30">
      <c r="A52" s="29" t="s">
        <v>109</v>
      </c>
      <c r="B52" s="8" t="s">
        <v>110</v>
      </c>
      <c r="C52" s="8"/>
      <c r="D52" s="8"/>
      <c r="E52" s="8"/>
      <c r="F52" s="8"/>
      <c r="G52" s="8"/>
      <c r="H52" s="8"/>
      <c r="I52" s="8"/>
      <c r="J52" s="37">
        <f t="shared" si="6"/>
        <v>0</v>
      </c>
      <c r="K52" s="19"/>
      <c r="L52" s="30">
        <v>0</v>
      </c>
      <c r="M52" s="30">
        <v>0</v>
      </c>
      <c r="N52" s="30">
        <v>0.5</v>
      </c>
      <c r="O52" s="75">
        <f>SUM(L52:N52)</f>
        <v>0.5</v>
      </c>
      <c r="P52" s="19"/>
      <c r="Q52" s="29">
        <v>2</v>
      </c>
      <c r="R52" s="30">
        <v>2.67</v>
      </c>
      <c r="S52" s="30">
        <f t="shared" si="0"/>
        <v>0.222</v>
      </c>
      <c r="T52" s="52">
        <f>SUM(R52:S52)</f>
        <v>2.8919999999999999</v>
      </c>
      <c r="U52" s="30">
        <f>(M52*0.3)+(N52*0.7)</f>
        <v>0.35</v>
      </c>
      <c r="V52" s="30">
        <f t="shared" ref="V52" si="10">T52+U52</f>
        <v>3.242</v>
      </c>
      <c r="W52" s="30">
        <f t="shared" si="9"/>
        <v>1.242</v>
      </c>
      <c r="Y52" s="79">
        <v>0</v>
      </c>
      <c r="Z52" s="79">
        <f>M52-Y52</f>
        <v>0</v>
      </c>
      <c r="AA52" s="79">
        <v>0</v>
      </c>
      <c r="AB52" s="79">
        <f>N52-AA52</f>
        <v>0.5</v>
      </c>
      <c r="AD52" s="101" t="s">
        <v>137</v>
      </c>
    </row>
    <row r="53" spans="1:30">
      <c r="A53" s="18"/>
      <c r="B53" s="15"/>
      <c r="C53" s="15"/>
      <c r="D53" s="15"/>
      <c r="E53" s="15"/>
      <c r="F53" s="15"/>
      <c r="G53" s="15"/>
      <c r="H53" s="15"/>
      <c r="I53" s="15"/>
      <c r="J53" s="38"/>
      <c r="K53" s="19"/>
      <c r="L53" s="20"/>
      <c r="M53" s="20"/>
      <c r="N53" s="20"/>
      <c r="O53" s="46"/>
      <c r="P53" s="19"/>
      <c r="Q53" s="18"/>
      <c r="R53" s="18"/>
      <c r="S53" s="18"/>
      <c r="T53" s="53"/>
      <c r="U53" s="18"/>
      <c r="V53" s="18"/>
      <c r="W53" s="24"/>
      <c r="Y53" s="80"/>
      <c r="Z53" s="80"/>
      <c r="AA53" s="80"/>
      <c r="AB53" s="80"/>
      <c r="AD53" s="100"/>
    </row>
    <row r="54" spans="1:30">
      <c r="A54" s="18"/>
      <c r="B54" s="31" t="s">
        <v>9</v>
      </c>
      <c r="C54" s="4"/>
      <c r="D54" s="4"/>
      <c r="E54" s="4"/>
      <c r="F54" s="4"/>
      <c r="G54" s="4"/>
      <c r="H54" s="4"/>
      <c r="I54" s="4"/>
      <c r="J54" s="77">
        <f>SUM(J3:J52)</f>
        <v>14008</v>
      </c>
      <c r="K54" s="13"/>
      <c r="L54" s="83">
        <f t="shared" ref="L54:R54" si="11">SUM(L3:L52)</f>
        <v>48</v>
      </c>
      <c r="M54" s="83">
        <f t="shared" si="11"/>
        <v>70.8</v>
      </c>
      <c r="N54" s="83">
        <f t="shared" si="11"/>
        <v>30.500000000000025</v>
      </c>
      <c r="O54" s="47">
        <f t="shared" si="11"/>
        <v>149.29999999999995</v>
      </c>
      <c r="P54" s="84"/>
      <c r="Q54" s="85">
        <f>SUM(Q3:Q52)</f>
        <v>572</v>
      </c>
      <c r="R54" s="83">
        <f t="shared" si="11"/>
        <v>530.43000000000018</v>
      </c>
      <c r="S54" s="83">
        <f t="shared" ref="S54" si="12">SUM(S3:S52)</f>
        <v>63.492000000000004</v>
      </c>
      <c r="T54" s="54">
        <f t="shared" ref="T54:V54" si="13">SUM(T3:T52)</f>
        <v>593.92200000000014</v>
      </c>
      <c r="U54" s="83">
        <f t="shared" si="13"/>
        <v>42.589999999999996</v>
      </c>
      <c r="V54" s="83">
        <f t="shared" si="13"/>
        <v>636.51199999999983</v>
      </c>
      <c r="W54" s="32">
        <f t="shared" si="9"/>
        <v>64.51199999999983</v>
      </c>
      <c r="X54" s="23"/>
      <c r="Y54" s="81">
        <f t="shared" ref="Y54:AB54" si="14">SUM(Y3:Y52)</f>
        <v>75.5</v>
      </c>
      <c r="Z54" s="81">
        <f t="shared" si="14"/>
        <v>-4.7</v>
      </c>
      <c r="AA54" s="81">
        <f t="shared" si="14"/>
        <v>40.200000000000003</v>
      </c>
      <c r="AB54" s="81">
        <f t="shared" si="14"/>
        <v>-9.7000000000000082</v>
      </c>
      <c r="AD54" s="102">
        <f>SUM(AD3:AD50)</f>
        <v>2582071.98</v>
      </c>
    </row>
    <row r="55" spans="1:30">
      <c r="B55" s="11"/>
      <c r="C55" s="11"/>
      <c r="D55" s="11"/>
      <c r="E55" s="11"/>
      <c r="F55" s="11"/>
      <c r="G55" s="11"/>
      <c r="H55" s="11"/>
      <c r="I55" s="11"/>
      <c r="J55" s="12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7" spans="1:30">
      <c r="B57" s="17" t="s">
        <v>138</v>
      </c>
      <c r="C57" s="5"/>
      <c r="D57" s="5"/>
      <c r="E57" s="5"/>
      <c r="F57" s="5"/>
      <c r="G57" s="5"/>
      <c r="H57" s="5"/>
      <c r="I57" s="5"/>
    </row>
    <row r="58" spans="1:30">
      <c r="B58" s="1" t="s">
        <v>139</v>
      </c>
    </row>
    <row r="59" spans="1:30">
      <c r="B59" s="1" t="s">
        <v>140</v>
      </c>
    </row>
    <row r="60" spans="1:30">
      <c r="B60" s="1" t="s">
        <v>141</v>
      </c>
    </row>
    <row r="61" spans="1:30">
      <c r="B61" s="1" t="s">
        <v>142</v>
      </c>
    </row>
  </sheetData>
  <sheetProtection algorithmName="SHA-512" hashValue="05tsvxpCltSFfSmMB+x59hnfA1exqGHU79F7/hzgl376m0wlr5Jg1S/p0Q0z7UD+CKKiC5aFfCpWJjgpcgiR+w==" saltValue="/azUM+56YgFFaok72tk+2A==" spinCount="100000" sheet="1" objects="1" scenarios="1"/>
  <autoFilter ref="A2:AD50" xr:uid="{9D7E42EE-121C-49A5-93B1-487F0F68670F}"/>
  <mergeCells count="5">
    <mergeCell ref="Q1:V1"/>
    <mergeCell ref="C1:J1"/>
    <mergeCell ref="L1:O1"/>
    <mergeCell ref="A1:B1"/>
    <mergeCell ref="Y1:AB1"/>
  </mergeCells>
  <pageMargins left="0.7" right="0.7" top="0.75" bottom="0.75" header="0.3" footer="0.3"/>
  <pageSetup paperSize="8" orientation="landscape" r:id="rId1"/>
  <headerFooter>
    <oddHeader>&amp;C
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4"/>
  <sheetViews>
    <sheetView view="pageLayout" zoomScaleNormal="100" workbookViewId="0">
      <selection activeCell="J7" sqref="J7"/>
    </sheetView>
  </sheetViews>
  <sheetFormatPr defaultRowHeight="15"/>
  <cols>
    <col min="1" max="1" width="8.7109375" customWidth="1"/>
    <col min="2" max="2" width="16" customWidth="1"/>
    <col min="3" max="5" width="3" bestFit="1" customWidth="1"/>
    <col min="6" max="6" width="4" bestFit="1" customWidth="1"/>
    <col min="7" max="7" width="3" bestFit="1" customWidth="1"/>
    <col min="8" max="9" width="4" bestFit="1" customWidth="1"/>
    <col min="10" max="10" width="8" style="1" bestFit="1" customWidth="1"/>
    <col min="11" max="11" width="8.7109375" style="1" customWidth="1"/>
    <col min="12" max="13" width="11.28515625" style="1" customWidth="1"/>
    <col min="14" max="17" width="11.28515625" customWidth="1"/>
    <col min="18" max="19" width="7.85546875" customWidth="1"/>
    <col min="20" max="20" width="10.7109375" customWidth="1"/>
    <col min="21" max="21" width="10.42578125" bestFit="1" customWidth="1"/>
    <col min="22" max="22" width="11.42578125" bestFit="1" customWidth="1"/>
    <col min="25" max="25" width="11.5703125" bestFit="1" customWidth="1"/>
  </cols>
  <sheetData>
    <row r="1" spans="1:22">
      <c r="A1" s="117"/>
      <c r="B1" s="118"/>
      <c r="C1" s="122" t="s">
        <v>111</v>
      </c>
      <c r="D1" s="123"/>
      <c r="E1" s="123"/>
      <c r="F1" s="123"/>
      <c r="G1" s="123"/>
      <c r="H1" s="123"/>
      <c r="I1" s="123"/>
      <c r="J1" s="123"/>
      <c r="K1" s="123"/>
      <c r="L1" s="128" t="s">
        <v>143</v>
      </c>
      <c r="M1" s="129"/>
      <c r="N1" s="129"/>
      <c r="O1" s="129"/>
      <c r="P1" s="129"/>
      <c r="Q1" s="130"/>
    </row>
    <row r="2" spans="1:22">
      <c r="A2" s="117"/>
      <c r="B2" s="118"/>
      <c r="C2" s="124"/>
      <c r="D2" s="125"/>
      <c r="E2" s="125"/>
      <c r="F2" s="125"/>
      <c r="G2" s="125"/>
      <c r="H2" s="125"/>
      <c r="I2" s="125"/>
      <c r="J2" s="125"/>
      <c r="K2" s="125"/>
      <c r="L2" s="71" t="s">
        <v>144</v>
      </c>
      <c r="M2" s="128" t="s">
        <v>145</v>
      </c>
      <c r="N2" s="129"/>
      <c r="O2" s="129"/>
      <c r="P2" s="130"/>
      <c r="Q2" s="105" t="s">
        <v>146</v>
      </c>
    </row>
    <row r="3" spans="1:22" ht="26.25">
      <c r="A3" s="119"/>
      <c r="B3" s="120"/>
      <c r="C3" s="126"/>
      <c r="D3" s="127"/>
      <c r="E3" s="127"/>
      <c r="F3" s="127"/>
      <c r="G3" s="127"/>
      <c r="H3" s="127"/>
      <c r="I3" s="127"/>
      <c r="J3" s="127"/>
      <c r="K3" s="127"/>
      <c r="L3" s="28"/>
      <c r="M3" s="99" t="s">
        <v>147</v>
      </c>
      <c r="N3" s="121" t="s">
        <v>148</v>
      </c>
      <c r="O3" s="121"/>
      <c r="P3" s="121"/>
      <c r="Q3" s="107"/>
    </row>
    <row r="4" spans="1:22" ht="76.5">
      <c r="A4" s="107" t="s">
        <v>0</v>
      </c>
      <c r="B4" s="107" t="s">
        <v>1</v>
      </c>
      <c r="C4" s="25" t="s">
        <v>115</v>
      </c>
      <c r="D4" s="25" t="s">
        <v>116</v>
      </c>
      <c r="E4" s="25" t="s">
        <v>117</v>
      </c>
      <c r="F4" s="25" t="s">
        <v>118</v>
      </c>
      <c r="G4" s="25" t="s">
        <v>119</v>
      </c>
      <c r="H4" s="25" t="s">
        <v>120</v>
      </c>
      <c r="I4" s="25" t="s">
        <v>121</v>
      </c>
      <c r="J4" s="107" t="s">
        <v>122</v>
      </c>
      <c r="K4" s="107" t="s">
        <v>149</v>
      </c>
      <c r="L4" s="107" t="s">
        <v>150</v>
      </c>
      <c r="M4" s="107" t="s">
        <v>150</v>
      </c>
      <c r="N4" s="107" t="s">
        <v>151</v>
      </c>
      <c r="O4" s="107" t="s">
        <v>152</v>
      </c>
      <c r="P4" s="107" t="s">
        <v>150</v>
      </c>
      <c r="Q4" s="58" t="s">
        <v>150</v>
      </c>
    </row>
    <row r="5" spans="1:22" ht="12.75" customHeight="1">
      <c r="A5" s="18" t="s">
        <v>13</v>
      </c>
      <c r="B5" s="2" t="s">
        <v>14</v>
      </c>
      <c r="C5" s="2">
        <f>'Core Staffing'!C3</f>
        <v>32</v>
      </c>
      <c r="D5" s="2">
        <f>'Core Staffing'!D3</f>
        <v>40</v>
      </c>
      <c r="E5" s="2">
        <f>'Core Staffing'!E3</f>
        <v>36</v>
      </c>
      <c r="F5" s="2">
        <f>'Core Staffing'!F3</f>
        <v>35</v>
      </c>
      <c r="G5" s="2">
        <f>'Core Staffing'!G3</f>
        <v>34</v>
      </c>
      <c r="H5" s="2">
        <f>'Core Staffing'!H3</f>
        <v>31</v>
      </c>
      <c r="I5" s="2">
        <f>'Core Staffing'!I3</f>
        <v>38</v>
      </c>
      <c r="J5" s="6">
        <f>'Core Staffing'!J3</f>
        <v>246</v>
      </c>
      <c r="K5" s="6" t="str">
        <f t="shared" ref="K5:K52" si="0">IF(J5&lt;=250,$T$7,IF(J5&lt;=375,$T$8,IF(J5&lt;=500,$T$9,IF(J5&lt;=625,$T$10,IF(J5&lt;=750,$T$11,FALSE)))))</f>
        <v>0 - 200</v>
      </c>
      <c r="L5" s="24">
        <f t="shared" ref="L5:L13" si="1">IF(K5=$T$7,$U$7,IF(K5=$T$8,$U$8,IF(K5=$T$9,$U$9,IF(K5=$T$10,$U$10,IF(K5=$T$11,$U$11,FALSE)))))</f>
        <v>0.4</v>
      </c>
      <c r="M5" s="24">
        <f>(($N$59-$L$56)*0.3)*(J5/$J$56)</f>
        <v>0.24023986293546537</v>
      </c>
      <c r="N5" s="74">
        <v>0.19795221843003413</v>
      </c>
      <c r="O5" s="24">
        <f t="shared" ref="O5:O52" si="2">J5*N5</f>
        <v>48.696245733788395</v>
      </c>
      <c r="P5" s="24">
        <f t="shared" ref="P5:P49" si="3">(($N$59-$L$56-$M$56))*(O5/(SUM($O$5:$O$52)))</f>
        <v>0.84633918086110371</v>
      </c>
      <c r="Q5" s="59">
        <f>L5+M5+P5</f>
        <v>1.4865790437965691</v>
      </c>
      <c r="S5" s="14"/>
      <c r="T5" s="116" t="s">
        <v>153</v>
      </c>
      <c r="U5" s="116"/>
      <c r="V5" s="116"/>
    </row>
    <row r="6" spans="1:22" ht="12.75" customHeight="1">
      <c r="A6" s="18" t="s">
        <v>15</v>
      </c>
      <c r="B6" s="2" t="s">
        <v>16</v>
      </c>
      <c r="C6" s="2">
        <f>'Core Staffing'!C4</f>
        <v>45</v>
      </c>
      <c r="D6" s="2">
        <f>'Core Staffing'!D4</f>
        <v>32</v>
      </c>
      <c r="E6" s="2">
        <f>'Core Staffing'!E4</f>
        <v>46</v>
      </c>
      <c r="F6" s="2">
        <f>'Core Staffing'!F4</f>
        <v>49</v>
      </c>
      <c r="G6" s="2">
        <f>'Core Staffing'!G4</f>
        <v>53</v>
      </c>
      <c r="H6" s="2">
        <f>'Core Staffing'!H4</f>
        <v>61</v>
      </c>
      <c r="I6" s="2">
        <f>'Core Staffing'!I4</f>
        <v>60</v>
      </c>
      <c r="J6" s="6">
        <f>'Core Staffing'!J4</f>
        <v>346</v>
      </c>
      <c r="K6" s="6" t="str">
        <f t="shared" si="0"/>
        <v>201 - 325</v>
      </c>
      <c r="L6" s="24">
        <f t="shared" si="1"/>
        <v>0.6</v>
      </c>
      <c r="M6" s="24">
        <f t="shared" ref="M6:M52" si="4">(($N$59-$L$56)*0.3)*(J6/$J$56)</f>
        <v>0.33789834380354078</v>
      </c>
      <c r="N6" s="74">
        <v>0</v>
      </c>
      <c r="O6" s="24">
        <f t="shared" si="2"/>
        <v>0</v>
      </c>
      <c r="P6" s="24">
        <f t="shared" si="3"/>
        <v>0</v>
      </c>
      <c r="Q6" s="59">
        <f t="shared" ref="Q6:Q52" si="5">L6+M6+P6</f>
        <v>0.93789834380354076</v>
      </c>
      <c r="S6" s="14"/>
      <c r="T6" s="33" t="s">
        <v>154</v>
      </c>
      <c r="U6" s="33" t="s">
        <v>155</v>
      </c>
      <c r="V6" s="33" t="s">
        <v>156</v>
      </c>
    </row>
    <row r="7" spans="1:22" ht="12.75" customHeight="1">
      <c r="A7" s="18" t="s">
        <v>17</v>
      </c>
      <c r="B7" s="3" t="s">
        <v>18</v>
      </c>
      <c r="C7" s="2">
        <f>'Core Staffing'!C5</f>
        <v>50</v>
      </c>
      <c r="D7" s="2">
        <f>'Core Staffing'!D5</f>
        <v>46</v>
      </c>
      <c r="E7" s="2">
        <f>'Core Staffing'!E5</f>
        <v>73</v>
      </c>
      <c r="F7" s="2">
        <f>'Core Staffing'!F5</f>
        <v>57</v>
      </c>
      <c r="G7" s="2">
        <f>'Core Staffing'!G5</f>
        <v>59</v>
      </c>
      <c r="H7" s="2">
        <f>'Core Staffing'!H5</f>
        <v>53</v>
      </c>
      <c r="I7" s="2">
        <f>'Core Staffing'!I5</f>
        <v>62</v>
      </c>
      <c r="J7" s="6">
        <f>'Core Staffing'!J5</f>
        <v>400</v>
      </c>
      <c r="K7" s="6" t="str">
        <f t="shared" si="0"/>
        <v>326 - 450</v>
      </c>
      <c r="L7" s="24">
        <f t="shared" si="1"/>
        <v>0.8</v>
      </c>
      <c r="M7" s="24">
        <f t="shared" si="4"/>
        <v>0.39063392347230141</v>
      </c>
      <c r="N7" s="74">
        <v>0</v>
      </c>
      <c r="O7" s="24">
        <f t="shared" si="2"/>
        <v>0</v>
      </c>
      <c r="P7" s="24">
        <f t="shared" si="3"/>
        <v>0</v>
      </c>
      <c r="Q7" s="59">
        <f t="shared" si="5"/>
        <v>1.1906339234723013</v>
      </c>
      <c r="S7" s="14"/>
      <c r="T7" s="18" t="s">
        <v>157</v>
      </c>
      <c r="U7" s="24">
        <v>0.4</v>
      </c>
      <c r="V7" s="82">
        <f>COUNTIF($K$5:$K$54,T7)</f>
        <v>18</v>
      </c>
    </row>
    <row r="8" spans="1:22" ht="12.75" customHeight="1">
      <c r="A8" s="18" t="s">
        <v>19</v>
      </c>
      <c r="B8" s="4" t="s">
        <v>20</v>
      </c>
      <c r="C8" s="2">
        <f>'Core Staffing'!C6</f>
        <v>31</v>
      </c>
      <c r="D8" s="2">
        <f>'Core Staffing'!D6</f>
        <v>34</v>
      </c>
      <c r="E8" s="2">
        <f>'Core Staffing'!E6</f>
        <v>42</v>
      </c>
      <c r="F8" s="2">
        <f>'Core Staffing'!F6</f>
        <v>35</v>
      </c>
      <c r="G8" s="2">
        <f>'Core Staffing'!G6</f>
        <v>36</v>
      </c>
      <c r="H8" s="2">
        <f>'Core Staffing'!H6</f>
        <v>36</v>
      </c>
      <c r="I8" s="2">
        <f>'Core Staffing'!I6</f>
        <v>29</v>
      </c>
      <c r="J8" s="6">
        <f>'Core Staffing'!J6</f>
        <v>243</v>
      </c>
      <c r="K8" s="6" t="str">
        <f t="shared" si="0"/>
        <v>0 - 200</v>
      </c>
      <c r="L8" s="24">
        <f t="shared" si="1"/>
        <v>0.4</v>
      </c>
      <c r="M8" s="24">
        <f t="shared" si="4"/>
        <v>0.23731010850942311</v>
      </c>
      <c r="N8" s="74">
        <v>3.8461538461538464E-2</v>
      </c>
      <c r="O8" s="24">
        <f t="shared" si="2"/>
        <v>9.3461538461538467</v>
      </c>
      <c r="P8" s="24">
        <f t="shared" si="3"/>
        <v>0.16243585252132187</v>
      </c>
      <c r="Q8" s="59">
        <f t="shared" si="5"/>
        <v>0.79974596103074502</v>
      </c>
      <c r="S8" s="14"/>
      <c r="T8" s="18" t="s">
        <v>158</v>
      </c>
      <c r="U8" s="24">
        <v>0.6</v>
      </c>
      <c r="V8" s="82">
        <f>COUNTIF($K$5:$K$54,T8)</f>
        <v>23</v>
      </c>
    </row>
    <row r="9" spans="1:22" ht="12.75" customHeight="1">
      <c r="A9" s="18" t="s">
        <v>21</v>
      </c>
      <c r="B9" s="4" t="s">
        <v>22</v>
      </c>
      <c r="C9" s="2">
        <f>'Core Staffing'!C7</f>
        <v>25</v>
      </c>
      <c r="D9" s="2">
        <f>'Core Staffing'!D7</f>
        <v>25</v>
      </c>
      <c r="E9" s="2">
        <f>'Core Staffing'!E7</f>
        <v>27</v>
      </c>
      <c r="F9" s="2">
        <f>'Core Staffing'!F7</f>
        <v>20</v>
      </c>
      <c r="G9" s="2">
        <f>'Core Staffing'!G7</f>
        <v>23</v>
      </c>
      <c r="H9" s="2">
        <f>'Core Staffing'!H7</f>
        <v>24</v>
      </c>
      <c r="I9" s="2">
        <f>'Core Staffing'!I7</f>
        <v>24</v>
      </c>
      <c r="J9" s="6">
        <f>'Core Staffing'!J7</f>
        <v>168</v>
      </c>
      <c r="K9" s="6" t="str">
        <f t="shared" si="0"/>
        <v>0 - 200</v>
      </c>
      <c r="L9" s="24">
        <f t="shared" si="1"/>
        <v>0.4</v>
      </c>
      <c r="M9" s="24">
        <f t="shared" si="4"/>
        <v>0.1640662478583666</v>
      </c>
      <c r="N9" s="74">
        <v>0.32843137254901961</v>
      </c>
      <c r="O9" s="24">
        <f t="shared" si="2"/>
        <v>55.176470588235297</v>
      </c>
      <c r="P9" s="24">
        <f t="shared" si="3"/>
        <v>0.95896527990559122</v>
      </c>
      <c r="Q9" s="59">
        <f t="shared" si="5"/>
        <v>1.5230315277639579</v>
      </c>
      <c r="S9" s="14"/>
      <c r="T9" s="18" t="s">
        <v>159</v>
      </c>
      <c r="U9" s="24">
        <v>0.8</v>
      </c>
      <c r="V9" s="82">
        <f>COUNTIF($K$5:$K$54,T9)</f>
        <v>6</v>
      </c>
    </row>
    <row r="10" spans="1:22" ht="12.75" customHeight="1">
      <c r="A10" s="18" t="s">
        <v>23</v>
      </c>
      <c r="B10" s="2" t="s">
        <v>24</v>
      </c>
      <c r="C10" s="2">
        <f>'Core Staffing'!C8</f>
        <v>45</v>
      </c>
      <c r="D10" s="2">
        <f>'Core Staffing'!D8</f>
        <v>72</v>
      </c>
      <c r="E10" s="2">
        <f>'Core Staffing'!E8</f>
        <v>44</v>
      </c>
      <c r="F10" s="2">
        <f>'Core Staffing'!F8</f>
        <v>63</v>
      </c>
      <c r="G10" s="2">
        <f>'Core Staffing'!G8</f>
        <v>48</v>
      </c>
      <c r="H10" s="2">
        <f>'Core Staffing'!H8</f>
        <v>48</v>
      </c>
      <c r="I10" s="2">
        <f>'Core Staffing'!I8</f>
        <v>45</v>
      </c>
      <c r="J10" s="6">
        <f>'Core Staffing'!J8</f>
        <v>365</v>
      </c>
      <c r="K10" s="6" t="str">
        <f t="shared" si="0"/>
        <v>201 - 325</v>
      </c>
      <c r="L10" s="24">
        <f t="shared" si="1"/>
        <v>0.6</v>
      </c>
      <c r="M10" s="24">
        <f t="shared" si="4"/>
        <v>0.35645345516847504</v>
      </c>
      <c r="N10" s="74">
        <v>8.8888888888888889E-3</v>
      </c>
      <c r="O10" s="24">
        <f t="shared" si="2"/>
        <v>3.2444444444444445</v>
      </c>
      <c r="P10" s="24">
        <f t="shared" si="3"/>
        <v>5.6388339841878167E-2</v>
      </c>
      <c r="Q10" s="59">
        <f t="shared" si="5"/>
        <v>1.0128417950103532</v>
      </c>
      <c r="S10" s="14"/>
      <c r="T10" s="18" t="s">
        <v>160</v>
      </c>
      <c r="U10" s="24">
        <v>1</v>
      </c>
      <c r="V10" s="82">
        <f>COUNTIF($K$5:$K$54,T10)</f>
        <v>2</v>
      </c>
    </row>
    <row r="11" spans="1:22" ht="12.75" customHeight="1">
      <c r="A11" s="18" t="s">
        <v>25</v>
      </c>
      <c r="B11" s="2" t="s">
        <v>26</v>
      </c>
      <c r="C11" s="2">
        <f>'Core Staffing'!C9</f>
        <v>55</v>
      </c>
      <c r="D11" s="2">
        <f>'Core Staffing'!D9</f>
        <v>63</v>
      </c>
      <c r="E11" s="2">
        <f>'Core Staffing'!E9</f>
        <v>43</v>
      </c>
      <c r="F11" s="2">
        <f>'Core Staffing'!F9</f>
        <v>68</v>
      </c>
      <c r="G11" s="2">
        <f>'Core Staffing'!G9</f>
        <v>63</v>
      </c>
      <c r="H11" s="2">
        <f>'Core Staffing'!H9</f>
        <v>54</v>
      </c>
      <c r="I11" s="2">
        <f>'Core Staffing'!I9</f>
        <v>52</v>
      </c>
      <c r="J11" s="6">
        <f>'Core Staffing'!J9</f>
        <v>398</v>
      </c>
      <c r="K11" s="6" t="str">
        <f t="shared" si="0"/>
        <v>326 - 450</v>
      </c>
      <c r="L11" s="24">
        <f t="shared" si="1"/>
        <v>0.8</v>
      </c>
      <c r="M11" s="24">
        <f t="shared" si="4"/>
        <v>0.38868075385493994</v>
      </c>
      <c r="N11" s="74">
        <v>1.2422360248447204E-2</v>
      </c>
      <c r="O11" s="24">
        <f t="shared" si="2"/>
        <v>4.9440993788819876</v>
      </c>
      <c r="P11" s="24">
        <f t="shared" si="3"/>
        <v>8.5928287804648854E-2</v>
      </c>
      <c r="Q11" s="59">
        <f t="shared" si="5"/>
        <v>1.2746090416595888</v>
      </c>
      <c r="S11" s="14"/>
      <c r="T11" s="18" t="s">
        <v>161</v>
      </c>
      <c r="U11" s="24">
        <v>1.2</v>
      </c>
      <c r="V11" s="82">
        <f>COUNTIF($K$5:$K$54,T11)</f>
        <v>0</v>
      </c>
    </row>
    <row r="12" spans="1:22" ht="12.75" customHeight="1">
      <c r="A12" s="18" t="s">
        <v>27</v>
      </c>
      <c r="B12" s="2" t="s">
        <v>28</v>
      </c>
      <c r="C12" s="2">
        <f>'Core Staffing'!C10</f>
        <v>50</v>
      </c>
      <c r="D12" s="2">
        <f>'Core Staffing'!D10</f>
        <v>30</v>
      </c>
      <c r="E12" s="2">
        <f>'Core Staffing'!E10</f>
        <v>31</v>
      </c>
      <c r="F12" s="2">
        <f>'Core Staffing'!F10</f>
        <v>40</v>
      </c>
      <c r="G12" s="2">
        <f>'Core Staffing'!G10</f>
        <v>36</v>
      </c>
      <c r="H12" s="2">
        <f>'Core Staffing'!H10</f>
        <v>38</v>
      </c>
      <c r="I12" s="2">
        <f>'Core Staffing'!I10</f>
        <v>28</v>
      </c>
      <c r="J12" s="6">
        <f>'Core Staffing'!J10</f>
        <v>253</v>
      </c>
      <c r="K12" s="6" t="str">
        <f t="shared" si="0"/>
        <v>201 - 325</v>
      </c>
      <c r="L12" s="24">
        <f t="shared" si="1"/>
        <v>0.6</v>
      </c>
      <c r="M12" s="24">
        <f t="shared" si="4"/>
        <v>0.24707595659623066</v>
      </c>
      <c r="N12" s="74">
        <v>2.4390243902439025E-2</v>
      </c>
      <c r="O12" s="24">
        <f t="shared" si="2"/>
        <v>6.1707317073170733</v>
      </c>
      <c r="P12" s="24">
        <f t="shared" si="3"/>
        <v>0.10724711812559021</v>
      </c>
      <c r="Q12" s="59">
        <f t="shared" si="5"/>
        <v>0.95432307472182087</v>
      </c>
      <c r="S12" s="14"/>
      <c r="T12" s="114" t="s">
        <v>9</v>
      </c>
      <c r="U12" s="115"/>
      <c r="V12" s="93">
        <f>SUM(V7:V11)</f>
        <v>49</v>
      </c>
    </row>
    <row r="13" spans="1:22" ht="12.75" customHeight="1">
      <c r="A13" s="18" t="s">
        <v>29</v>
      </c>
      <c r="B13" s="4" t="s">
        <v>30</v>
      </c>
      <c r="C13" s="2">
        <f>'Core Staffing'!C11</f>
        <v>60</v>
      </c>
      <c r="D13" s="2">
        <f>'Core Staffing'!D11</f>
        <v>60</v>
      </c>
      <c r="E13" s="2">
        <f>'Core Staffing'!E11</f>
        <v>56</v>
      </c>
      <c r="F13" s="2">
        <f>'Core Staffing'!F11</f>
        <v>58</v>
      </c>
      <c r="G13" s="2">
        <f>'Core Staffing'!G11</f>
        <v>58</v>
      </c>
      <c r="H13" s="2">
        <f>'Core Staffing'!H11</f>
        <v>61</v>
      </c>
      <c r="I13" s="2">
        <f>'Core Staffing'!I11</f>
        <v>56</v>
      </c>
      <c r="J13" s="6">
        <f>'Core Staffing'!J11</f>
        <v>409</v>
      </c>
      <c r="K13" s="6" t="str">
        <f t="shared" si="0"/>
        <v>326 - 450</v>
      </c>
      <c r="L13" s="24">
        <f t="shared" si="1"/>
        <v>0.8</v>
      </c>
      <c r="M13" s="24">
        <f t="shared" si="4"/>
        <v>0.39942318675042821</v>
      </c>
      <c r="N13" s="74">
        <v>0.28125</v>
      </c>
      <c r="O13" s="24">
        <f t="shared" si="2"/>
        <v>115.03125</v>
      </c>
      <c r="P13" s="24">
        <f t="shared" si="3"/>
        <v>1.9992394163330283</v>
      </c>
      <c r="Q13" s="59">
        <f t="shared" si="5"/>
        <v>3.1986626030834566</v>
      </c>
      <c r="S13" s="14"/>
    </row>
    <row r="14" spans="1:22" ht="12.75" customHeight="1">
      <c r="A14" s="18" t="s">
        <v>31</v>
      </c>
      <c r="B14" s="4" t="s">
        <v>32</v>
      </c>
      <c r="C14" s="2">
        <f>'Core Staffing'!C12</f>
        <v>10</v>
      </c>
      <c r="D14" s="2">
        <f>'Core Staffing'!D12</f>
        <v>10</v>
      </c>
      <c r="E14" s="2">
        <f>'Core Staffing'!E12</f>
        <v>6</v>
      </c>
      <c r="F14" s="2">
        <f>'Core Staffing'!F12</f>
        <v>3</v>
      </c>
      <c r="G14" s="2">
        <f>'Core Staffing'!G12</f>
        <v>4</v>
      </c>
      <c r="H14" s="2">
        <f>'Core Staffing'!H12</f>
        <v>5</v>
      </c>
      <c r="I14" s="2">
        <f>'Core Staffing'!I12</f>
        <v>2</v>
      </c>
      <c r="J14" s="6">
        <f>'Core Staffing'!J12</f>
        <v>40</v>
      </c>
      <c r="K14" s="6" t="str">
        <f t="shared" si="0"/>
        <v>0 - 200</v>
      </c>
      <c r="L14" s="24">
        <v>0.2</v>
      </c>
      <c r="M14" s="24">
        <f t="shared" si="4"/>
        <v>3.9063392347230143E-2</v>
      </c>
      <c r="N14" s="74">
        <v>0</v>
      </c>
      <c r="O14" s="24">
        <f t="shared" si="2"/>
        <v>0</v>
      </c>
      <c r="P14" s="24">
        <f t="shared" si="3"/>
        <v>0</v>
      </c>
      <c r="Q14" s="59">
        <f t="shared" si="5"/>
        <v>0.23906339234723015</v>
      </c>
      <c r="S14" s="14"/>
    </row>
    <row r="15" spans="1:22" ht="12.75" customHeight="1">
      <c r="A15" s="18" t="s">
        <v>33</v>
      </c>
      <c r="B15" s="4" t="s">
        <v>34</v>
      </c>
      <c r="C15" s="2">
        <f>'Core Staffing'!C13</f>
        <v>36</v>
      </c>
      <c r="D15" s="2">
        <f>'Core Staffing'!D13</f>
        <v>43</v>
      </c>
      <c r="E15" s="2">
        <f>'Core Staffing'!E13</f>
        <v>37</v>
      </c>
      <c r="F15" s="2">
        <f>'Core Staffing'!F13</f>
        <v>47</v>
      </c>
      <c r="G15" s="2">
        <f>'Core Staffing'!G13</f>
        <v>45</v>
      </c>
      <c r="H15" s="2">
        <f>'Core Staffing'!H13</f>
        <v>44</v>
      </c>
      <c r="I15" s="2">
        <f>'Core Staffing'!I13</f>
        <v>54</v>
      </c>
      <c r="J15" s="6">
        <f>'Core Staffing'!J13</f>
        <v>306</v>
      </c>
      <c r="K15" s="6" t="str">
        <f t="shared" si="0"/>
        <v>201 - 325</v>
      </c>
      <c r="L15" s="24">
        <f t="shared" ref="L15:L52" si="6">IF(K15=$T$7,$U$7,IF(K15=$T$8,$U$8,IF(K15=$T$9,$U$9,IF(K15=$T$10,$U$10,IF(K15=$T$11,$U$11,FALSE)))))</f>
        <v>0.6</v>
      </c>
      <c r="M15" s="24">
        <f t="shared" si="4"/>
        <v>0.29883495145631062</v>
      </c>
      <c r="N15" s="74">
        <v>0</v>
      </c>
      <c r="O15" s="24">
        <f t="shared" si="2"/>
        <v>0</v>
      </c>
      <c r="P15" s="24">
        <f t="shared" si="3"/>
        <v>0</v>
      </c>
      <c r="Q15" s="59">
        <f t="shared" si="5"/>
        <v>0.89883495145631054</v>
      </c>
      <c r="S15" s="14"/>
    </row>
    <row r="16" spans="1:22" ht="12.75" customHeight="1">
      <c r="A16" s="18" t="s">
        <v>35</v>
      </c>
      <c r="B16" s="2" t="s">
        <v>36</v>
      </c>
      <c r="C16" s="2">
        <f>'Core Staffing'!C14</f>
        <v>75</v>
      </c>
      <c r="D16" s="2">
        <f>'Core Staffing'!D14</f>
        <v>68</v>
      </c>
      <c r="E16" s="2">
        <f>'Core Staffing'!E14</f>
        <v>81</v>
      </c>
      <c r="F16" s="2">
        <f>'Core Staffing'!F14</f>
        <v>102</v>
      </c>
      <c r="G16" s="2">
        <f>'Core Staffing'!G14</f>
        <v>91</v>
      </c>
      <c r="H16" s="2">
        <f>'Core Staffing'!H14</f>
        <v>77</v>
      </c>
      <c r="I16" s="2">
        <f>'Core Staffing'!I14</f>
        <v>107</v>
      </c>
      <c r="J16" s="6">
        <f>'Core Staffing'!J14</f>
        <v>601</v>
      </c>
      <c r="K16" s="6" t="str">
        <f t="shared" si="0"/>
        <v>451 - 575</v>
      </c>
      <c r="L16" s="24">
        <f t="shared" si="6"/>
        <v>1</v>
      </c>
      <c r="M16" s="24">
        <f t="shared" si="4"/>
        <v>0.58692747001713297</v>
      </c>
      <c r="N16" s="74">
        <v>0</v>
      </c>
      <c r="O16" s="24">
        <f t="shared" si="2"/>
        <v>0</v>
      </c>
      <c r="P16" s="24">
        <f t="shared" si="3"/>
        <v>0</v>
      </c>
      <c r="Q16" s="59">
        <f t="shared" si="5"/>
        <v>1.586927470017133</v>
      </c>
      <c r="S16" s="14"/>
    </row>
    <row r="17" spans="1:19" ht="12.75" customHeight="1">
      <c r="A17" s="18" t="s">
        <v>37</v>
      </c>
      <c r="B17" s="4" t="s">
        <v>38</v>
      </c>
      <c r="C17" s="2">
        <f>'Core Staffing'!C15</f>
        <v>40</v>
      </c>
      <c r="D17" s="2">
        <f>'Core Staffing'!D15</f>
        <v>19</v>
      </c>
      <c r="E17" s="2">
        <f>'Core Staffing'!E15</f>
        <v>35</v>
      </c>
      <c r="F17" s="2">
        <f>'Core Staffing'!F15</f>
        <v>28</v>
      </c>
      <c r="G17" s="2">
        <f>'Core Staffing'!G15</f>
        <v>31</v>
      </c>
      <c r="H17" s="2">
        <f>'Core Staffing'!H15</f>
        <v>36</v>
      </c>
      <c r="I17" s="2">
        <f>'Core Staffing'!I15</f>
        <v>35</v>
      </c>
      <c r="J17" s="6">
        <f>'Core Staffing'!J15</f>
        <v>224</v>
      </c>
      <c r="K17" s="6" t="str">
        <f t="shared" si="0"/>
        <v>0 - 200</v>
      </c>
      <c r="L17" s="24">
        <f t="shared" si="6"/>
        <v>0.4</v>
      </c>
      <c r="M17" s="24">
        <f t="shared" si="4"/>
        <v>0.21875499714448882</v>
      </c>
      <c r="N17" s="74">
        <v>1.556420233463035E-2</v>
      </c>
      <c r="O17" s="24">
        <f t="shared" si="2"/>
        <v>3.4863813229571985</v>
      </c>
      <c r="P17" s="24">
        <f t="shared" si="3"/>
        <v>6.0593194990259787E-2</v>
      </c>
      <c r="Q17" s="59">
        <f t="shared" si="5"/>
        <v>0.67934819213474862</v>
      </c>
      <c r="S17" s="14"/>
    </row>
    <row r="18" spans="1:19" ht="12.75" customHeight="1">
      <c r="A18" s="18" t="s">
        <v>39</v>
      </c>
      <c r="B18" s="4" t="s">
        <v>40</v>
      </c>
      <c r="C18" s="2">
        <f>'Core Staffing'!C16</f>
        <v>57</v>
      </c>
      <c r="D18" s="2">
        <f>'Core Staffing'!D16</f>
        <v>57</v>
      </c>
      <c r="E18" s="2">
        <f>'Core Staffing'!E16</f>
        <v>67</v>
      </c>
      <c r="F18" s="2">
        <f>'Core Staffing'!F16</f>
        <v>53</v>
      </c>
      <c r="G18" s="2">
        <f>'Core Staffing'!G16</f>
        <v>59</v>
      </c>
      <c r="H18" s="2">
        <f>'Core Staffing'!H16</f>
        <v>62</v>
      </c>
      <c r="I18" s="2">
        <f>'Core Staffing'!I16</f>
        <v>71</v>
      </c>
      <c r="J18" s="6">
        <f>'Core Staffing'!J16</f>
        <v>426</v>
      </c>
      <c r="K18" s="6" t="str">
        <f t="shared" si="0"/>
        <v>326 - 450</v>
      </c>
      <c r="L18" s="24">
        <f t="shared" si="6"/>
        <v>0.8</v>
      </c>
      <c r="M18" s="24">
        <f t="shared" si="4"/>
        <v>0.416025128498001</v>
      </c>
      <c r="N18" s="74">
        <v>7.5614366729678641E-3</v>
      </c>
      <c r="O18" s="24">
        <f t="shared" si="2"/>
        <v>3.2211720226843101</v>
      </c>
      <c r="P18" s="24">
        <f t="shared" si="3"/>
        <v>5.5983865902001946E-2</v>
      </c>
      <c r="Q18" s="59">
        <f t="shared" si="5"/>
        <v>1.272008994400003</v>
      </c>
      <c r="S18" s="14"/>
    </row>
    <row r="19" spans="1:19" ht="12.75" customHeight="1">
      <c r="A19" s="18" t="s">
        <v>41</v>
      </c>
      <c r="B19" s="2" t="s">
        <v>42</v>
      </c>
      <c r="C19" s="2">
        <f>'Core Staffing'!C17</f>
        <v>42</v>
      </c>
      <c r="D19" s="2">
        <f>'Core Staffing'!D17</f>
        <v>40</v>
      </c>
      <c r="E19" s="2">
        <f>'Core Staffing'!E17</f>
        <v>29</v>
      </c>
      <c r="F19" s="2">
        <f>'Core Staffing'!F17</f>
        <v>43</v>
      </c>
      <c r="G19" s="2">
        <f>'Core Staffing'!G17</f>
        <v>33</v>
      </c>
      <c r="H19" s="2">
        <f>'Core Staffing'!H17</f>
        <v>38</v>
      </c>
      <c r="I19" s="2">
        <f>'Core Staffing'!I17</f>
        <v>35</v>
      </c>
      <c r="J19" s="6">
        <f>'Core Staffing'!J17</f>
        <v>260</v>
      </c>
      <c r="K19" s="6" t="str">
        <f t="shared" si="0"/>
        <v>201 - 325</v>
      </c>
      <c r="L19" s="24">
        <f t="shared" si="6"/>
        <v>0.6</v>
      </c>
      <c r="M19" s="24">
        <f t="shared" si="4"/>
        <v>0.25391205025699592</v>
      </c>
      <c r="N19" s="74">
        <v>0.13141025641025642</v>
      </c>
      <c r="O19" s="24">
        <f t="shared" si="2"/>
        <v>34.166666666666671</v>
      </c>
      <c r="P19" s="24">
        <f t="shared" si="3"/>
        <v>0.59381556511566913</v>
      </c>
      <c r="Q19" s="59">
        <f t="shared" si="5"/>
        <v>1.447727615372665</v>
      </c>
      <c r="S19" s="14"/>
    </row>
    <row r="20" spans="1:19" ht="12.75" customHeight="1">
      <c r="A20" s="18" t="s">
        <v>43</v>
      </c>
      <c r="B20" s="2" t="s">
        <v>44</v>
      </c>
      <c r="C20" s="2">
        <f>'Core Staffing'!C18</f>
        <v>56</v>
      </c>
      <c r="D20" s="2">
        <f>'Core Staffing'!D18</f>
        <v>56</v>
      </c>
      <c r="E20" s="2">
        <f>'Core Staffing'!E18</f>
        <v>57</v>
      </c>
      <c r="F20" s="2">
        <f>'Core Staffing'!F18</f>
        <v>49</v>
      </c>
      <c r="G20" s="2">
        <f>'Core Staffing'!G18</f>
        <v>51</v>
      </c>
      <c r="H20" s="2">
        <f>'Core Staffing'!H18</f>
        <v>50</v>
      </c>
      <c r="I20" s="2">
        <f>'Core Staffing'!I18</f>
        <v>58</v>
      </c>
      <c r="J20" s="6">
        <f>'Core Staffing'!J18</f>
        <v>377</v>
      </c>
      <c r="K20" s="6" t="str">
        <f t="shared" si="0"/>
        <v>326 - 450</v>
      </c>
      <c r="L20" s="24">
        <f t="shared" si="6"/>
        <v>0.8</v>
      </c>
      <c r="M20" s="24">
        <f t="shared" si="4"/>
        <v>0.3681724728726441</v>
      </c>
      <c r="N20" s="74">
        <v>2.5345622119815669E-2</v>
      </c>
      <c r="O20" s="24">
        <f t="shared" si="2"/>
        <v>9.5552995391705071</v>
      </c>
      <c r="P20" s="24">
        <f t="shared" si="3"/>
        <v>0.16607079792298615</v>
      </c>
      <c r="Q20" s="59">
        <f t="shared" si="5"/>
        <v>1.3342432707956302</v>
      </c>
      <c r="S20" s="14"/>
    </row>
    <row r="21" spans="1:19" ht="12.75" customHeight="1">
      <c r="A21" s="18" t="s">
        <v>45</v>
      </c>
      <c r="B21" s="4" t="s">
        <v>46</v>
      </c>
      <c r="C21" s="2">
        <f>'Core Staffing'!C19</f>
        <v>30</v>
      </c>
      <c r="D21" s="2">
        <f>'Core Staffing'!D19</f>
        <v>38</v>
      </c>
      <c r="E21" s="2">
        <f>'Core Staffing'!E19</f>
        <v>28</v>
      </c>
      <c r="F21" s="2">
        <f>'Core Staffing'!F19</f>
        <v>31</v>
      </c>
      <c r="G21" s="2">
        <f>'Core Staffing'!G19</f>
        <v>26</v>
      </c>
      <c r="H21" s="2">
        <f>'Core Staffing'!H19</f>
        <v>31</v>
      </c>
      <c r="I21" s="2">
        <f>'Core Staffing'!I19</f>
        <v>30</v>
      </c>
      <c r="J21" s="6">
        <f>'Core Staffing'!J19</f>
        <v>214</v>
      </c>
      <c r="K21" s="6" t="str">
        <f t="shared" si="0"/>
        <v>0 - 200</v>
      </c>
      <c r="L21" s="24">
        <f t="shared" si="6"/>
        <v>0.4</v>
      </c>
      <c r="M21" s="24">
        <f t="shared" si="4"/>
        <v>0.20898914905768126</v>
      </c>
      <c r="N21" s="74">
        <v>4.048582995951417E-3</v>
      </c>
      <c r="O21" s="24">
        <f t="shared" si="2"/>
        <v>0.8663967611336032</v>
      </c>
      <c r="P21" s="24">
        <f t="shared" si="3"/>
        <v>1.5057947775422515E-2</v>
      </c>
      <c r="Q21" s="59">
        <f t="shared" si="5"/>
        <v>0.62404709683310378</v>
      </c>
      <c r="S21" s="14"/>
    </row>
    <row r="22" spans="1:19" ht="12.75" customHeight="1">
      <c r="A22" s="18" t="s">
        <v>47</v>
      </c>
      <c r="B22" s="4" t="s">
        <v>48</v>
      </c>
      <c r="C22" s="2">
        <f>'Core Staffing'!C20</f>
        <v>26</v>
      </c>
      <c r="D22" s="2">
        <f>'Core Staffing'!D20</f>
        <v>37</v>
      </c>
      <c r="E22" s="2">
        <f>'Core Staffing'!E20</f>
        <v>27</v>
      </c>
      <c r="F22" s="2">
        <f>'Core Staffing'!F20</f>
        <v>34</v>
      </c>
      <c r="G22" s="2">
        <f>'Core Staffing'!G20</f>
        <v>41</v>
      </c>
      <c r="H22" s="2">
        <f>'Core Staffing'!H20</f>
        <v>40</v>
      </c>
      <c r="I22" s="2">
        <f>'Core Staffing'!I20</f>
        <v>36</v>
      </c>
      <c r="J22" s="6">
        <f>'Core Staffing'!J20</f>
        <v>241</v>
      </c>
      <c r="K22" s="6" t="str">
        <f t="shared" si="0"/>
        <v>0 - 200</v>
      </c>
      <c r="L22" s="24">
        <f t="shared" si="6"/>
        <v>0.4</v>
      </c>
      <c r="M22" s="24">
        <f t="shared" si="4"/>
        <v>0.23535693889206161</v>
      </c>
      <c r="N22" s="74">
        <v>7.0707070707070704E-2</v>
      </c>
      <c r="O22" s="24">
        <f t="shared" si="2"/>
        <v>17.040404040404038</v>
      </c>
      <c r="P22" s="24">
        <f t="shared" si="3"/>
        <v>0.29616167283078598</v>
      </c>
      <c r="Q22" s="59">
        <f t="shared" si="5"/>
        <v>0.93151861172284767</v>
      </c>
      <c r="S22" s="14"/>
    </row>
    <row r="23" spans="1:19" ht="12.75" customHeight="1">
      <c r="A23" s="18" t="s">
        <v>49</v>
      </c>
      <c r="B23" s="4" t="s">
        <v>50</v>
      </c>
      <c r="C23" s="2">
        <f>'Core Staffing'!C21</f>
        <v>33</v>
      </c>
      <c r="D23" s="2">
        <f>'Core Staffing'!D21</f>
        <v>33</v>
      </c>
      <c r="E23" s="2">
        <f>'Core Staffing'!E21</f>
        <v>25</v>
      </c>
      <c r="F23" s="2">
        <f>'Core Staffing'!F21</f>
        <v>30</v>
      </c>
      <c r="G23" s="2">
        <f>'Core Staffing'!G21</f>
        <v>40</v>
      </c>
      <c r="H23" s="2">
        <f>'Core Staffing'!H21</f>
        <v>37</v>
      </c>
      <c r="I23" s="2">
        <f>'Core Staffing'!I21</f>
        <v>36</v>
      </c>
      <c r="J23" s="6">
        <f>'Core Staffing'!J21</f>
        <v>234</v>
      </c>
      <c r="K23" s="6" t="str">
        <f t="shared" si="0"/>
        <v>0 - 200</v>
      </c>
      <c r="L23" s="24">
        <f t="shared" si="6"/>
        <v>0.4</v>
      </c>
      <c r="M23" s="24">
        <f t="shared" si="4"/>
        <v>0.22852084523129634</v>
      </c>
      <c r="N23" s="74">
        <v>2.0761245674740483E-2</v>
      </c>
      <c r="O23" s="24">
        <f t="shared" si="2"/>
        <v>4.8581314878892732</v>
      </c>
      <c r="P23" s="24">
        <f t="shared" si="3"/>
        <v>8.4434168630844741E-2</v>
      </c>
      <c r="Q23" s="59">
        <f t="shared" si="5"/>
        <v>0.71295501386214111</v>
      </c>
      <c r="S23" s="14"/>
    </row>
    <row r="24" spans="1:19" ht="12.75" customHeight="1">
      <c r="A24" s="18" t="s">
        <v>51</v>
      </c>
      <c r="B24" s="4" t="s">
        <v>52</v>
      </c>
      <c r="C24" s="2">
        <f>'Core Staffing'!C22</f>
        <v>60</v>
      </c>
      <c r="D24" s="2">
        <f>'Core Staffing'!D22</f>
        <v>42</v>
      </c>
      <c r="E24" s="2">
        <f>'Core Staffing'!E22</f>
        <v>47</v>
      </c>
      <c r="F24" s="2">
        <f>'Core Staffing'!F22</f>
        <v>31</v>
      </c>
      <c r="G24" s="2">
        <f>'Core Staffing'!G22</f>
        <v>29</v>
      </c>
      <c r="H24" s="2">
        <f>'Core Staffing'!H22</f>
        <v>36</v>
      </c>
      <c r="I24" s="2">
        <f>'Core Staffing'!I22</f>
        <v>34</v>
      </c>
      <c r="J24" s="6">
        <f>'Core Staffing'!J22</f>
        <v>279</v>
      </c>
      <c r="K24" s="6" t="str">
        <f t="shared" si="0"/>
        <v>201 - 325</v>
      </c>
      <c r="L24" s="24">
        <f t="shared" si="6"/>
        <v>0.6</v>
      </c>
      <c r="M24" s="24">
        <f t="shared" si="4"/>
        <v>0.27246716162193024</v>
      </c>
      <c r="N24" s="74">
        <v>0</v>
      </c>
      <c r="O24" s="24">
        <f t="shared" si="2"/>
        <v>0</v>
      </c>
      <c r="P24" s="24">
        <f t="shared" si="3"/>
        <v>0</v>
      </c>
      <c r="Q24" s="59">
        <f t="shared" si="5"/>
        <v>0.87246716162193017</v>
      </c>
      <c r="S24" s="14"/>
    </row>
    <row r="25" spans="1:19" ht="12.75" customHeight="1">
      <c r="A25" s="18" t="s">
        <v>53</v>
      </c>
      <c r="B25" s="4" t="s">
        <v>54</v>
      </c>
      <c r="C25" s="2">
        <f>'Core Staffing'!C23</f>
        <v>40</v>
      </c>
      <c r="D25" s="2">
        <f>'Core Staffing'!D23</f>
        <v>41</v>
      </c>
      <c r="E25" s="2">
        <f>'Core Staffing'!E23</f>
        <v>29</v>
      </c>
      <c r="F25" s="2">
        <f>'Core Staffing'!F23</f>
        <v>32</v>
      </c>
      <c r="G25" s="2">
        <f>'Core Staffing'!G23</f>
        <v>41</v>
      </c>
      <c r="H25" s="2">
        <f>'Core Staffing'!H23</f>
        <v>31</v>
      </c>
      <c r="I25" s="2">
        <f>'Core Staffing'!I23</f>
        <v>23</v>
      </c>
      <c r="J25" s="6">
        <f>'Core Staffing'!J23</f>
        <v>237</v>
      </c>
      <c r="K25" s="6" t="str">
        <f t="shared" si="0"/>
        <v>0 - 200</v>
      </c>
      <c r="L25" s="24">
        <f t="shared" si="6"/>
        <v>0.4</v>
      </c>
      <c r="M25" s="24">
        <f t="shared" si="4"/>
        <v>0.23145059965733861</v>
      </c>
      <c r="N25" s="74">
        <v>6.5217391304347824E-2</v>
      </c>
      <c r="O25" s="24">
        <f t="shared" si="2"/>
        <v>15.456521739130434</v>
      </c>
      <c r="P25" s="24">
        <f t="shared" si="3"/>
        <v>0.26863384949983499</v>
      </c>
      <c r="Q25" s="59">
        <f t="shared" si="5"/>
        <v>0.90008444915717356</v>
      </c>
      <c r="S25" s="14"/>
    </row>
    <row r="26" spans="1:19" ht="12.75" customHeight="1">
      <c r="A26" s="18" t="s">
        <v>55</v>
      </c>
      <c r="B26" s="2" t="s">
        <v>56</v>
      </c>
      <c r="C26" s="2">
        <f>'Core Staffing'!C24</f>
        <v>50</v>
      </c>
      <c r="D26" s="2">
        <f>'Core Staffing'!D24</f>
        <v>46</v>
      </c>
      <c r="E26" s="2">
        <f>'Core Staffing'!E24</f>
        <v>47</v>
      </c>
      <c r="F26" s="2">
        <f>'Core Staffing'!F24</f>
        <v>47</v>
      </c>
      <c r="G26" s="2">
        <f>'Core Staffing'!G24</f>
        <v>45</v>
      </c>
      <c r="H26" s="2">
        <f>'Core Staffing'!H24</f>
        <v>38</v>
      </c>
      <c r="I26" s="2">
        <f>'Core Staffing'!I24</f>
        <v>42</v>
      </c>
      <c r="J26" s="6">
        <f>'Core Staffing'!J24</f>
        <v>315</v>
      </c>
      <c r="K26" s="6" t="str">
        <f t="shared" si="0"/>
        <v>201 - 325</v>
      </c>
      <c r="L26" s="24">
        <f t="shared" si="6"/>
        <v>0.6</v>
      </c>
      <c r="M26" s="24">
        <f t="shared" si="4"/>
        <v>0.30762421473443735</v>
      </c>
      <c r="N26" s="74">
        <v>1.0443864229765013E-2</v>
      </c>
      <c r="O26" s="24">
        <f t="shared" si="2"/>
        <v>3.2898172323759791</v>
      </c>
      <c r="P26" s="24">
        <f t="shared" si="3"/>
        <v>5.7176917433286102E-2</v>
      </c>
      <c r="Q26" s="59">
        <f t="shared" si="5"/>
        <v>0.96480113216772345</v>
      </c>
      <c r="S26" s="14"/>
    </row>
    <row r="27" spans="1:19" ht="12.75" customHeight="1">
      <c r="A27" s="18" t="s">
        <v>57</v>
      </c>
      <c r="B27" s="2" t="s">
        <v>58</v>
      </c>
      <c r="C27" s="2">
        <f>'Core Staffing'!C25</f>
        <v>40</v>
      </c>
      <c r="D27" s="2">
        <f>'Core Staffing'!D25</f>
        <v>52</v>
      </c>
      <c r="E27" s="2">
        <f>'Core Staffing'!E25</f>
        <v>46</v>
      </c>
      <c r="F27" s="2">
        <f>'Core Staffing'!F25</f>
        <v>51</v>
      </c>
      <c r="G27" s="2">
        <f>'Core Staffing'!G25</f>
        <v>44</v>
      </c>
      <c r="H27" s="2">
        <f>'Core Staffing'!H25</f>
        <v>42</v>
      </c>
      <c r="I27" s="2">
        <f>'Core Staffing'!I25</f>
        <v>37</v>
      </c>
      <c r="J27" s="6">
        <f>'Core Staffing'!J25</f>
        <v>312</v>
      </c>
      <c r="K27" s="6" t="str">
        <f t="shared" si="0"/>
        <v>201 - 325</v>
      </c>
      <c r="L27" s="24">
        <f t="shared" si="6"/>
        <v>0.6</v>
      </c>
      <c r="M27" s="24">
        <f t="shared" si="4"/>
        <v>0.30469446030839509</v>
      </c>
      <c r="N27" s="74">
        <v>0.27365728900255754</v>
      </c>
      <c r="O27" s="24">
        <f t="shared" si="2"/>
        <v>85.381074168797952</v>
      </c>
      <c r="P27" s="24">
        <f t="shared" si="3"/>
        <v>1.4839203163237349</v>
      </c>
      <c r="Q27" s="59">
        <f t="shared" si="5"/>
        <v>2.3886147766321297</v>
      </c>
      <c r="S27" s="14"/>
    </row>
    <row r="28" spans="1:19" ht="12.75" customHeight="1">
      <c r="A28" s="18" t="s">
        <v>59</v>
      </c>
      <c r="B28" s="2" t="s">
        <v>60</v>
      </c>
      <c r="C28" s="2">
        <f>'Core Staffing'!C26</f>
        <v>18</v>
      </c>
      <c r="D28" s="2">
        <f>'Core Staffing'!D26</f>
        <v>17</v>
      </c>
      <c r="E28" s="2">
        <f>'Core Staffing'!E26</f>
        <v>21</v>
      </c>
      <c r="F28" s="2">
        <f>'Core Staffing'!F26</f>
        <v>19</v>
      </c>
      <c r="G28" s="2">
        <f>'Core Staffing'!G26</f>
        <v>25</v>
      </c>
      <c r="H28" s="2">
        <f>'Core Staffing'!H26</f>
        <v>15</v>
      </c>
      <c r="I28" s="2">
        <f>'Core Staffing'!I26</f>
        <v>17</v>
      </c>
      <c r="J28" s="6">
        <f>'Core Staffing'!J26</f>
        <v>132</v>
      </c>
      <c r="K28" s="6" t="str">
        <f t="shared" si="0"/>
        <v>0 - 200</v>
      </c>
      <c r="L28" s="24">
        <f t="shared" si="6"/>
        <v>0.4</v>
      </c>
      <c r="M28" s="24">
        <f t="shared" si="4"/>
        <v>0.12890919474585949</v>
      </c>
      <c r="N28" s="74">
        <v>0.15032679738562091</v>
      </c>
      <c r="O28" s="24">
        <f t="shared" si="2"/>
        <v>19.843137254901961</v>
      </c>
      <c r="P28" s="24">
        <f t="shared" si="3"/>
        <v>0.34487308573719205</v>
      </c>
      <c r="Q28" s="59">
        <f t="shared" si="5"/>
        <v>0.87378228048305151</v>
      </c>
      <c r="S28" s="14"/>
    </row>
    <row r="29" spans="1:19" ht="12.75" customHeight="1">
      <c r="A29" s="18" t="s">
        <v>61</v>
      </c>
      <c r="B29" s="2" t="s">
        <v>62</v>
      </c>
      <c r="C29" s="2">
        <f>'Core Staffing'!C27</f>
        <v>39</v>
      </c>
      <c r="D29" s="2">
        <f>'Core Staffing'!D27</f>
        <v>39</v>
      </c>
      <c r="E29" s="2">
        <f>'Core Staffing'!E27</f>
        <v>50</v>
      </c>
      <c r="F29" s="2">
        <f>'Core Staffing'!F27</f>
        <v>44</v>
      </c>
      <c r="G29" s="2">
        <f>'Core Staffing'!G27</f>
        <v>42</v>
      </c>
      <c r="H29" s="2">
        <f>'Core Staffing'!H27</f>
        <v>33</v>
      </c>
      <c r="I29" s="2">
        <f>'Core Staffing'!I27</f>
        <v>33</v>
      </c>
      <c r="J29" s="6">
        <f>'Core Staffing'!J27</f>
        <v>280</v>
      </c>
      <c r="K29" s="6" t="str">
        <f t="shared" si="0"/>
        <v>201 - 325</v>
      </c>
      <c r="L29" s="24">
        <f t="shared" si="6"/>
        <v>0.6</v>
      </c>
      <c r="M29" s="24">
        <f t="shared" si="4"/>
        <v>0.27344374643061098</v>
      </c>
      <c r="N29" s="74">
        <v>2.2792022792022793E-2</v>
      </c>
      <c r="O29" s="24">
        <f t="shared" si="2"/>
        <v>6.3817663817663819</v>
      </c>
      <c r="P29" s="24">
        <f t="shared" si="3"/>
        <v>0.11091489396365219</v>
      </c>
      <c r="Q29" s="59">
        <f t="shared" si="5"/>
        <v>0.98435864039426313</v>
      </c>
      <c r="S29" s="14"/>
    </row>
    <row r="30" spans="1:19" ht="12.75" customHeight="1">
      <c r="A30" s="18" t="s">
        <v>63</v>
      </c>
      <c r="B30" s="2" t="s">
        <v>64</v>
      </c>
      <c r="C30" s="2">
        <f>'Core Staffing'!C28</f>
        <v>40</v>
      </c>
      <c r="D30" s="2">
        <f>'Core Staffing'!D28</f>
        <v>54</v>
      </c>
      <c r="E30" s="2">
        <f>'Core Staffing'!E28</f>
        <v>41</v>
      </c>
      <c r="F30" s="2">
        <f>'Core Staffing'!F28</f>
        <v>51</v>
      </c>
      <c r="G30" s="2">
        <f>'Core Staffing'!G28</f>
        <v>48</v>
      </c>
      <c r="H30" s="2">
        <f>'Core Staffing'!H28</f>
        <v>51</v>
      </c>
      <c r="I30" s="2">
        <f>'Core Staffing'!I28</f>
        <v>56</v>
      </c>
      <c r="J30" s="6">
        <f>'Core Staffing'!J28</f>
        <v>341</v>
      </c>
      <c r="K30" s="6" t="str">
        <f t="shared" si="0"/>
        <v>201 - 325</v>
      </c>
      <c r="L30" s="24">
        <f t="shared" si="6"/>
        <v>0.6</v>
      </c>
      <c r="M30" s="24">
        <f t="shared" si="4"/>
        <v>0.33301541976013699</v>
      </c>
      <c r="N30" s="74">
        <v>0.12796208530805686</v>
      </c>
      <c r="O30" s="24">
        <f t="shared" si="2"/>
        <v>43.63507109004739</v>
      </c>
      <c r="P30" s="24">
        <f t="shared" si="3"/>
        <v>0.75837612872777216</v>
      </c>
      <c r="Q30" s="59">
        <f t="shared" si="5"/>
        <v>1.6913915484879092</v>
      </c>
      <c r="S30" s="14"/>
    </row>
    <row r="31" spans="1:19" ht="12.75" customHeight="1">
      <c r="A31" s="18" t="s">
        <v>65</v>
      </c>
      <c r="B31" s="4" t="s">
        <v>66</v>
      </c>
      <c r="C31" s="2">
        <f>'Core Staffing'!C29</f>
        <v>60</v>
      </c>
      <c r="D31" s="2">
        <f>'Core Staffing'!D29</f>
        <v>56</v>
      </c>
      <c r="E31" s="2">
        <f>'Core Staffing'!E29</f>
        <v>56</v>
      </c>
      <c r="F31" s="2">
        <f>'Core Staffing'!F29</f>
        <v>55</v>
      </c>
      <c r="G31" s="2">
        <f>'Core Staffing'!G29</f>
        <v>49</v>
      </c>
      <c r="H31" s="2">
        <f>'Core Staffing'!H29</f>
        <v>78</v>
      </c>
      <c r="I31" s="2">
        <f>'Core Staffing'!I29</f>
        <v>57</v>
      </c>
      <c r="J31" s="6">
        <f>'Core Staffing'!J29</f>
        <v>411</v>
      </c>
      <c r="K31" s="6" t="str">
        <f t="shared" si="0"/>
        <v>326 - 450</v>
      </c>
      <c r="L31" s="24">
        <f t="shared" si="6"/>
        <v>0.8</v>
      </c>
      <c r="M31" s="24">
        <f t="shared" si="4"/>
        <v>0.40137635636778973</v>
      </c>
      <c r="N31" s="74">
        <v>0</v>
      </c>
      <c r="O31" s="24">
        <f t="shared" si="2"/>
        <v>0</v>
      </c>
      <c r="P31" s="24">
        <f t="shared" si="3"/>
        <v>0</v>
      </c>
      <c r="Q31" s="59">
        <f t="shared" si="5"/>
        <v>1.2013763563677897</v>
      </c>
      <c r="S31" s="14"/>
    </row>
    <row r="32" spans="1:19" ht="12.75" customHeight="1">
      <c r="A32" s="18" t="s">
        <v>67</v>
      </c>
      <c r="B32" s="2" t="s">
        <v>68</v>
      </c>
      <c r="C32" s="2">
        <f>'Core Staffing'!C30</f>
        <v>43</v>
      </c>
      <c r="D32" s="2">
        <f>'Core Staffing'!D30</f>
        <v>36</v>
      </c>
      <c r="E32" s="2">
        <f>'Core Staffing'!E30</f>
        <v>31</v>
      </c>
      <c r="F32" s="2">
        <f>'Core Staffing'!F30</f>
        <v>47</v>
      </c>
      <c r="G32" s="2">
        <f>'Core Staffing'!G30</f>
        <v>37</v>
      </c>
      <c r="H32" s="2">
        <f>'Core Staffing'!H30</f>
        <v>40</v>
      </c>
      <c r="I32" s="2">
        <f>'Core Staffing'!I30</f>
        <v>27</v>
      </c>
      <c r="J32" s="6">
        <f>'Core Staffing'!J30</f>
        <v>261</v>
      </c>
      <c r="K32" s="6" t="str">
        <f t="shared" si="0"/>
        <v>201 - 325</v>
      </c>
      <c r="L32" s="24">
        <f t="shared" si="6"/>
        <v>0.6</v>
      </c>
      <c r="M32" s="24">
        <f t="shared" si="4"/>
        <v>0.25488863506567672</v>
      </c>
      <c r="N32" s="74">
        <v>4.5731707317073177E-2</v>
      </c>
      <c r="O32" s="24">
        <f t="shared" si="2"/>
        <v>11.935975609756099</v>
      </c>
      <c r="P32" s="24">
        <f t="shared" si="3"/>
        <v>0.2074468712755364</v>
      </c>
      <c r="Q32" s="59">
        <f t="shared" si="5"/>
        <v>1.062335506341213</v>
      </c>
      <c r="S32" s="14"/>
    </row>
    <row r="33" spans="1:19" ht="12.75" customHeight="1">
      <c r="A33" s="18" t="s">
        <v>69</v>
      </c>
      <c r="B33" s="4" t="s">
        <v>70</v>
      </c>
      <c r="C33" s="2">
        <f>'Core Staffing'!C31</f>
        <v>40</v>
      </c>
      <c r="D33" s="2">
        <f>'Core Staffing'!D31</f>
        <v>38</v>
      </c>
      <c r="E33" s="2">
        <f>'Core Staffing'!E31</f>
        <v>46</v>
      </c>
      <c r="F33" s="2">
        <f>'Core Staffing'!F31</f>
        <v>40</v>
      </c>
      <c r="G33" s="2">
        <f>'Core Staffing'!G31</f>
        <v>44</v>
      </c>
      <c r="H33" s="2">
        <f>'Core Staffing'!H31</f>
        <v>50</v>
      </c>
      <c r="I33" s="2">
        <f>'Core Staffing'!I31</f>
        <v>28</v>
      </c>
      <c r="J33" s="6">
        <f>'Core Staffing'!J31</f>
        <v>286</v>
      </c>
      <c r="K33" s="6" t="str">
        <f t="shared" si="0"/>
        <v>201 - 325</v>
      </c>
      <c r="L33" s="24">
        <f t="shared" si="6"/>
        <v>0.6</v>
      </c>
      <c r="M33" s="24">
        <f t="shared" si="4"/>
        <v>0.27930325528269551</v>
      </c>
      <c r="N33" s="74">
        <v>0.19314641744548286</v>
      </c>
      <c r="O33" s="24">
        <f t="shared" si="2"/>
        <v>55.239875389408098</v>
      </c>
      <c r="P33" s="24">
        <f t="shared" si="3"/>
        <v>0.96006725330577103</v>
      </c>
      <c r="Q33" s="59">
        <f t="shared" si="5"/>
        <v>1.8393705085884666</v>
      </c>
      <c r="S33" s="14"/>
    </row>
    <row r="34" spans="1:19" ht="12.75" customHeight="1">
      <c r="A34" s="18" t="s">
        <v>71</v>
      </c>
      <c r="B34" s="2" t="s">
        <v>72</v>
      </c>
      <c r="C34" s="2">
        <f>'Core Staffing'!C32</f>
        <v>48</v>
      </c>
      <c r="D34" s="2">
        <f>'Core Staffing'!D32</f>
        <v>44</v>
      </c>
      <c r="E34" s="2">
        <f>'Core Staffing'!E32</f>
        <v>55</v>
      </c>
      <c r="F34" s="2">
        <f>'Core Staffing'!F32</f>
        <v>51</v>
      </c>
      <c r="G34" s="2">
        <f>'Core Staffing'!G32</f>
        <v>38</v>
      </c>
      <c r="H34" s="2">
        <f>'Core Staffing'!H32</f>
        <v>58</v>
      </c>
      <c r="I34" s="2">
        <f>'Core Staffing'!I32</f>
        <v>39</v>
      </c>
      <c r="J34" s="6">
        <f>'Core Staffing'!J32</f>
        <v>333</v>
      </c>
      <c r="K34" s="6" t="str">
        <f t="shared" si="0"/>
        <v>201 - 325</v>
      </c>
      <c r="L34" s="24">
        <f t="shared" si="6"/>
        <v>0.6</v>
      </c>
      <c r="M34" s="24">
        <f t="shared" si="4"/>
        <v>0.32520274129069093</v>
      </c>
      <c r="N34" s="74">
        <v>1.2077294685990338E-2</v>
      </c>
      <c r="O34" s="24">
        <f t="shared" si="2"/>
        <v>4.0217391304347823</v>
      </c>
      <c r="P34" s="24">
        <f t="shared" si="3"/>
        <v>6.9897696424007699E-2</v>
      </c>
      <c r="Q34" s="59">
        <f t="shared" si="5"/>
        <v>0.99510043771469858</v>
      </c>
      <c r="S34" s="14"/>
    </row>
    <row r="35" spans="1:19" ht="12.75" customHeight="1">
      <c r="A35" s="18" t="s">
        <v>73</v>
      </c>
      <c r="B35" s="4" t="s">
        <v>74</v>
      </c>
      <c r="C35" s="2">
        <f>'Core Staffing'!C33</f>
        <v>30</v>
      </c>
      <c r="D35" s="2">
        <f>'Core Staffing'!D33</f>
        <v>31</v>
      </c>
      <c r="E35" s="2">
        <f>'Core Staffing'!E33</f>
        <v>35</v>
      </c>
      <c r="F35" s="2">
        <f>'Core Staffing'!F33</f>
        <v>37</v>
      </c>
      <c r="G35" s="2">
        <f>'Core Staffing'!G33</f>
        <v>30</v>
      </c>
      <c r="H35" s="2">
        <f>'Core Staffing'!H33</f>
        <v>32</v>
      </c>
      <c r="I35" s="2">
        <f>'Core Staffing'!I33</f>
        <v>40</v>
      </c>
      <c r="J35" s="6">
        <f>'Core Staffing'!J33</f>
        <v>235</v>
      </c>
      <c r="K35" s="6" t="str">
        <f t="shared" si="0"/>
        <v>0 - 200</v>
      </c>
      <c r="L35" s="24">
        <f t="shared" si="6"/>
        <v>0.4</v>
      </c>
      <c r="M35" s="24">
        <f t="shared" si="4"/>
        <v>0.22949743003997708</v>
      </c>
      <c r="N35" s="74">
        <v>0.87086092715231789</v>
      </c>
      <c r="O35" s="24">
        <f t="shared" si="2"/>
        <v>204.6523178807947</v>
      </c>
      <c r="P35" s="24">
        <f t="shared" si="3"/>
        <v>3.5568506866716776</v>
      </c>
      <c r="Q35" s="59">
        <f t="shared" si="5"/>
        <v>4.1863481167116543</v>
      </c>
      <c r="S35" s="14"/>
    </row>
    <row r="36" spans="1:19" ht="12.75" customHeight="1">
      <c r="A36" s="18" t="s">
        <v>75</v>
      </c>
      <c r="B36" s="4" t="s">
        <v>76</v>
      </c>
      <c r="C36" s="2">
        <f>'Core Staffing'!C34</f>
        <v>20</v>
      </c>
      <c r="D36" s="2">
        <f>'Core Staffing'!D34</f>
        <v>20</v>
      </c>
      <c r="E36" s="2">
        <f>'Core Staffing'!E34</f>
        <v>25</v>
      </c>
      <c r="F36" s="2">
        <f>'Core Staffing'!F34</f>
        <v>25</v>
      </c>
      <c r="G36" s="2">
        <f>'Core Staffing'!G34</f>
        <v>33</v>
      </c>
      <c r="H36" s="2">
        <f>'Core Staffing'!H34</f>
        <v>29</v>
      </c>
      <c r="I36" s="2">
        <f>'Core Staffing'!I34</f>
        <v>32</v>
      </c>
      <c r="J36" s="6">
        <f>'Core Staffing'!J34</f>
        <v>184</v>
      </c>
      <c r="K36" s="6" t="str">
        <f t="shared" si="0"/>
        <v>0 - 200</v>
      </c>
      <c r="L36" s="24">
        <f t="shared" si="6"/>
        <v>0.4</v>
      </c>
      <c r="M36" s="24">
        <f t="shared" si="4"/>
        <v>0.17969160479725865</v>
      </c>
      <c r="N36" s="74">
        <v>2.6548672566371681E-2</v>
      </c>
      <c r="O36" s="24">
        <f t="shared" si="2"/>
        <v>4.884955752212389</v>
      </c>
      <c r="P36" s="24">
        <f t="shared" si="3"/>
        <v>8.4900373479952329E-2</v>
      </c>
      <c r="Q36" s="59">
        <f t="shared" si="5"/>
        <v>0.66459197827721095</v>
      </c>
      <c r="S36" s="14"/>
    </row>
    <row r="37" spans="1:19" ht="12.75" customHeight="1">
      <c r="A37" s="18" t="s">
        <v>77</v>
      </c>
      <c r="B37" s="4" t="s">
        <v>78</v>
      </c>
      <c r="C37" s="2">
        <f>'Core Staffing'!C35</f>
        <v>72</v>
      </c>
      <c r="D37" s="2">
        <f>'Core Staffing'!D35</f>
        <v>72</v>
      </c>
      <c r="E37" s="2">
        <f>'Core Staffing'!E35</f>
        <v>75</v>
      </c>
      <c r="F37" s="2">
        <f>'Core Staffing'!F35</f>
        <v>77</v>
      </c>
      <c r="G37" s="2">
        <f>'Core Staffing'!G35</f>
        <v>70</v>
      </c>
      <c r="H37" s="2">
        <f>'Core Staffing'!H35</f>
        <v>67</v>
      </c>
      <c r="I37" s="2">
        <f>'Core Staffing'!I35</f>
        <v>74</v>
      </c>
      <c r="J37" s="6">
        <f>'Core Staffing'!J35</f>
        <v>507</v>
      </c>
      <c r="K37" s="6" t="str">
        <f t="shared" si="0"/>
        <v>451 - 575</v>
      </c>
      <c r="L37" s="24">
        <f t="shared" si="6"/>
        <v>1</v>
      </c>
      <c r="M37" s="24">
        <f t="shared" si="4"/>
        <v>0.495128498001142</v>
      </c>
      <c r="N37" s="74">
        <v>3.4364261168384883E-2</v>
      </c>
      <c r="O37" s="24">
        <f t="shared" si="2"/>
        <v>17.422680412371136</v>
      </c>
      <c r="P37" s="24">
        <f t="shared" si="3"/>
        <v>0.3028056238507863</v>
      </c>
      <c r="Q37" s="59">
        <f t="shared" si="5"/>
        <v>1.7979341218519282</v>
      </c>
      <c r="S37" s="14"/>
    </row>
    <row r="38" spans="1:19" ht="12.75" customHeight="1">
      <c r="A38" s="18" t="s">
        <v>79</v>
      </c>
      <c r="B38" s="4" t="s">
        <v>80</v>
      </c>
      <c r="C38" s="2">
        <f>'Core Staffing'!C36</f>
        <v>29</v>
      </c>
      <c r="D38" s="2">
        <f>'Core Staffing'!D36</f>
        <v>29</v>
      </c>
      <c r="E38" s="2">
        <f>'Core Staffing'!E36</f>
        <v>38</v>
      </c>
      <c r="F38" s="2">
        <f>'Core Staffing'!F36</f>
        <v>36</v>
      </c>
      <c r="G38" s="2">
        <f>'Core Staffing'!G36</f>
        <v>45</v>
      </c>
      <c r="H38" s="2">
        <f>'Core Staffing'!H36</f>
        <v>33</v>
      </c>
      <c r="I38" s="2">
        <f>'Core Staffing'!I36</f>
        <v>36</v>
      </c>
      <c r="J38" s="6">
        <f>'Core Staffing'!J36</f>
        <v>246</v>
      </c>
      <c r="K38" s="6" t="str">
        <f t="shared" si="0"/>
        <v>0 - 200</v>
      </c>
      <c r="L38" s="24">
        <f t="shared" si="6"/>
        <v>0.4</v>
      </c>
      <c r="M38" s="24">
        <f t="shared" si="4"/>
        <v>0.24023986293546537</v>
      </c>
      <c r="N38" s="74">
        <v>0</v>
      </c>
      <c r="O38" s="24">
        <f t="shared" si="2"/>
        <v>0</v>
      </c>
      <c r="P38" s="24">
        <f t="shared" si="3"/>
        <v>0</v>
      </c>
      <c r="Q38" s="59">
        <f t="shared" si="5"/>
        <v>0.64023986293546542</v>
      </c>
      <c r="S38" s="14"/>
    </row>
    <row r="39" spans="1:19" ht="12.75" customHeight="1">
      <c r="A39" s="18" t="s">
        <v>81</v>
      </c>
      <c r="B39" s="4" t="s">
        <v>82</v>
      </c>
      <c r="C39" s="2">
        <f>'Core Staffing'!C37</f>
        <v>31</v>
      </c>
      <c r="D39" s="2">
        <f>'Core Staffing'!D37</f>
        <v>23</v>
      </c>
      <c r="E39" s="2">
        <f>'Core Staffing'!E37</f>
        <v>29</v>
      </c>
      <c r="F39" s="2">
        <f>'Core Staffing'!F37</f>
        <v>30</v>
      </c>
      <c r="G39" s="2">
        <f>'Core Staffing'!G37</f>
        <v>28</v>
      </c>
      <c r="H39" s="2">
        <f>'Core Staffing'!H37</f>
        <v>21</v>
      </c>
      <c r="I39" s="2">
        <f>'Core Staffing'!I37</f>
        <v>28</v>
      </c>
      <c r="J39" s="6">
        <f>'Core Staffing'!J37</f>
        <v>190</v>
      </c>
      <c r="K39" s="6" t="str">
        <f t="shared" si="0"/>
        <v>0 - 200</v>
      </c>
      <c r="L39" s="24">
        <f t="shared" si="6"/>
        <v>0.4</v>
      </c>
      <c r="M39" s="24">
        <f t="shared" si="4"/>
        <v>0.18555111364934318</v>
      </c>
      <c r="N39" s="74">
        <v>0.48510638297872338</v>
      </c>
      <c r="O39" s="24">
        <f t="shared" si="2"/>
        <v>92.170212765957444</v>
      </c>
      <c r="P39" s="24">
        <f t="shared" si="3"/>
        <v>1.6019153262570285</v>
      </c>
      <c r="Q39" s="59">
        <f t="shared" si="5"/>
        <v>2.1874664399063715</v>
      </c>
      <c r="S39" s="14"/>
    </row>
    <row r="40" spans="1:19" ht="12.75" customHeight="1">
      <c r="A40" s="18" t="s">
        <v>83</v>
      </c>
      <c r="B40" s="4" t="s">
        <v>84</v>
      </c>
      <c r="C40" s="2">
        <f>'Core Staffing'!C38</f>
        <v>41</v>
      </c>
      <c r="D40" s="2">
        <f>'Core Staffing'!D38</f>
        <v>47</v>
      </c>
      <c r="E40" s="2">
        <f>'Core Staffing'!E38</f>
        <v>38</v>
      </c>
      <c r="F40" s="2">
        <f>'Core Staffing'!F38</f>
        <v>49</v>
      </c>
      <c r="G40" s="2">
        <f>'Core Staffing'!G38</f>
        <v>46</v>
      </c>
      <c r="H40" s="2">
        <f>'Core Staffing'!H38</f>
        <v>28</v>
      </c>
      <c r="I40" s="2">
        <f>'Core Staffing'!I38</f>
        <v>44</v>
      </c>
      <c r="J40" s="6">
        <f>'Core Staffing'!J38</f>
        <v>293</v>
      </c>
      <c r="K40" s="6" t="str">
        <f t="shared" si="0"/>
        <v>201 - 325</v>
      </c>
      <c r="L40" s="24">
        <f t="shared" si="6"/>
        <v>0.6</v>
      </c>
      <c r="M40" s="24">
        <f t="shared" si="4"/>
        <v>0.28613934894346083</v>
      </c>
      <c r="N40" s="74">
        <v>6.8571428571428575E-2</v>
      </c>
      <c r="O40" s="24">
        <f t="shared" si="2"/>
        <v>20.091428571428573</v>
      </c>
      <c r="P40" s="24">
        <f t="shared" si="3"/>
        <v>0.3491883808133841</v>
      </c>
      <c r="Q40" s="59">
        <f t="shared" si="5"/>
        <v>1.235327729756845</v>
      </c>
      <c r="S40" s="14"/>
    </row>
    <row r="41" spans="1:19" ht="12.75" customHeight="1">
      <c r="A41" s="18" t="s">
        <v>85</v>
      </c>
      <c r="B41" s="2" t="s">
        <v>86</v>
      </c>
      <c r="C41" s="2">
        <f>'Core Staffing'!C39</f>
        <v>49</v>
      </c>
      <c r="D41" s="2">
        <f>'Core Staffing'!D39</f>
        <v>52</v>
      </c>
      <c r="E41" s="2">
        <f>'Core Staffing'!E39</f>
        <v>44</v>
      </c>
      <c r="F41" s="2">
        <f>'Core Staffing'!F39</f>
        <v>71</v>
      </c>
      <c r="G41" s="2">
        <f>'Core Staffing'!G39</f>
        <v>55</v>
      </c>
      <c r="H41" s="2">
        <f>'Core Staffing'!H39</f>
        <v>48</v>
      </c>
      <c r="I41" s="2">
        <f>'Core Staffing'!I39</f>
        <v>44</v>
      </c>
      <c r="J41" s="6">
        <f>'Core Staffing'!J39</f>
        <v>363</v>
      </c>
      <c r="K41" s="6" t="str">
        <f t="shared" si="0"/>
        <v>201 - 325</v>
      </c>
      <c r="L41" s="24">
        <f t="shared" si="6"/>
        <v>0.6</v>
      </c>
      <c r="M41" s="24">
        <f t="shared" si="4"/>
        <v>0.35450028555111357</v>
      </c>
      <c r="N41" s="74">
        <v>0.34246575342465757</v>
      </c>
      <c r="O41" s="24">
        <f t="shared" si="2"/>
        <v>124.3150684931507</v>
      </c>
      <c r="P41" s="24">
        <f t="shared" si="3"/>
        <v>2.1605918824288799</v>
      </c>
      <c r="Q41" s="59">
        <f t="shared" si="5"/>
        <v>3.1150921679799932</v>
      </c>
      <c r="S41" s="14"/>
    </row>
    <row r="42" spans="1:19" ht="12.75" customHeight="1">
      <c r="A42" s="18" t="s">
        <v>87</v>
      </c>
      <c r="B42" s="2" t="s">
        <v>88</v>
      </c>
      <c r="C42" s="2">
        <f>'Core Staffing'!C40</f>
        <v>32</v>
      </c>
      <c r="D42" s="2">
        <f>'Core Staffing'!D40</f>
        <v>24</v>
      </c>
      <c r="E42" s="2">
        <f>'Core Staffing'!E40</f>
        <v>24</v>
      </c>
      <c r="F42" s="2">
        <f>'Core Staffing'!F40</f>
        <v>24</v>
      </c>
      <c r="G42" s="2">
        <f>'Core Staffing'!G40</f>
        <v>27</v>
      </c>
      <c r="H42" s="2">
        <f>'Core Staffing'!H40</f>
        <v>22</v>
      </c>
      <c r="I42" s="2">
        <f>'Core Staffing'!I40</f>
        <v>28</v>
      </c>
      <c r="J42" s="6">
        <f>'Core Staffing'!J40</f>
        <v>181</v>
      </c>
      <c r="K42" s="6" t="str">
        <f t="shared" si="0"/>
        <v>0 - 200</v>
      </c>
      <c r="L42" s="24">
        <f t="shared" si="6"/>
        <v>0.4</v>
      </c>
      <c r="M42" s="24">
        <f t="shared" si="4"/>
        <v>0.17676185037121639</v>
      </c>
      <c r="N42" s="74">
        <v>2.3529411764705882E-2</v>
      </c>
      <c r="O42" s="24">
        <f t="shared" si="2"/>
        <v>4.2588235294117647</v>
      </c>
      <c r="P42" s="24">
        <f t="shared" si="3"/>
        <v>7.4018215634504059E-2</v>
      </c>
      <c r="Q42" s="59">
        <f t="shared" si="5"/>
        <v>0.65078006600572047</v>
      </c>
      <c r="S42" s="14"/>
    </row>
    <row r="43" spans="1:19" ht="12.75" customHeight="1">
      <c r="A43" s="18" t="s">
        <v>89</v>
      </c>
      <c r="B43" s="4" t="s">
        <v>90</v>
      </c>
      <c r="C43" s="2">
        <f>'Core Staffing'!C41</f>
        <v>40</v>
      </c>
      <c r="D43" s="2">
        <f>'Core Staffing'!D41</f>
        <v>40</v>
      </c>
      <c r="E43" s="2">
        <f>'Core Staffing'!E41</f>
        <v>31</v>
      </c>
      <c r="F43" s="2">
        <f>'Core Staffing'!F41</f>
        <v>38</v>
      </c>
      <c r="G43" s="2">
        <f>'Core Staffing'!G41</f>
        <v>30</v>
      </c>
      <c r="H43" s="2">
        <f>'Core Staffing'!H41</f>
        <v>22</v>
      </c>
      <c r="I43" s="2">
        <f>'Core Staffing'!I41</f>
        <v>32</v>
      </c>
      <c r="J43" s="6">
        <f>'Core Staffing'!J41</f>
        <v>233</v>
      </c>
      <c r="K43" s="6" t="str">
        <f t="shared" si="0"/>
        <v>0 - 200</v>
      </c>
      <c r="L43" s="24">
        <f t="shared" si="6"/>
        <v>0.4</v>
      </c>
      <c r="M43" s="24">
        <f t="shared" si="4"/>
        <v>0.22754426042261558</v>
      </c>
      <c r="N43" s="74">
        <v>0.46289752650176674</v>
      </c>
      <c r="O43" s="24">
        <f t="shared" si="2"/>
        <v>107.85512367491165</v>
      </c>
      <c r="P43" s="24">
        <f t="shared" si="3"/>
        <v>1.8745185721650159</v>
      </c>
      <c r="Q43" s="59">
        <f t="shared" si="5"/>
        <v>2.5020628325876313</v>
      </c>
      <c r="S43" s="14"/>
    </row>
    <row r="44" spans="1:19" ht="12.75" customHeight="1">
      <c r="A44" s="18" t="s">
        <v>91</v>
      </c>
      <c r="B44" s="2" t="s">
        <v>92</v>
      </c>
      <c r="C44" s="2">
        <f>'Core Staffing'!C42</f>
        <v>30</v>
      </c>
      <c r="D44" s="2">
        <f>'Core Staffing'!D42</f>
        <v>54</v>
      </c>
      <c r="E44" s="2">
        <f>'Core Staffing'!E42</f>
        <v>52</v>
      </c>
      <c r="F44" s="2">
        <f>'Core Staffing'!F42</f>
        <v>40</v>
      </c>
      <c r="G44" s="2">
        <f>'Core Staffing'!G42</f>
        <v>46</v>
      </c>
      <c r="H44" s="2">
        <f>'Core Staffing'!H42</f>
        <v>46</v>
      </c>
      <c r="I44" s="2">
        <f>'Core Staffing'!I42</f>
        <v>40</v>
      </c>
      <c r="J44" s="6">
        <f>'Core Staffing'!J42</f>
        <v>308</v>
      </c>
      <c r="K44" s="6" t="str">
        <f t="shared" si="0"/>
        <v>201 - 325</v>
      </c>
      <c r="L44" s="24">
        <f t="shared" si="6"/>
        <v>0.6</v>
      </c>
      <c r="M44" s="24">
        <f t="shared" si="4"/>
        <v>0.30078812107367209</v>
      </c>
      <c r="N44" s="74">
        <v>0.21957671957671956</v>
      </c>
      <c r="O44" s="24">
        <f t="shared" si="2"/>
        <v>67.629629629629619</v>
      </c>
      <c r="P44" s="24">
        <f t="shared" si="3"/>
        <v>1.1754007825487389</v>
      </c>
      <c r="Q44" s="59">
        <f t="shared" si="5"/>
        <v>2.0761889036224108</v>
      </c>
      <c r="S44" s="14"/>
    </row>
    <row r="45" spans="1:19" ht="12.75" customHeight="1">
      <c r="A45" s="18" t="s">
        <v>93</v>
      </c>
      <c r="B45" s="2" t="s">
        <v>94</v>
      </c>
      <c r="C45" s="2">
        <f>'Core Staffing'!C43</f>
        <v>42</v>
      </c>
      <c r="D45" s="2">
        <f>'Core Staffing'!D43</f>
        <v>48</v>
      </c>
      <c r="E45" s="2">
        <f>'Core Staffing'!E43</f>
        <v>40</v>
      </c>
      <c r="F45" s="2">
        <f>'Core Staffing'!F43</f>
        <v>39</v>
      </c>
      <c r="G45" s="2">
        <f>'Core Staffing'!G43</f>
        <v>30</v>
      </c>
      <c r="H45" s="2">
        <f>'Core Staffing'!H43</f>
        <v>42</v>
      </c>
      <c r="I45" s="2">
        <f>'Core Staffing'!I43</f>
        <v>33</v>
      </c>
      <c r="J45" s="6">
        <f>'Core Staffing'!J43</f>
        <v>274</v>
      </c>
      <c r="K45" s="6" t="str">
        <f t="shared" si="0"/>
        <v>201 - 325</v>
      </c>
      <c r="L45" s="24">
        <f t="shared" si="6"/>
        <v>0.6</v>
      </c>
      <c r="M45" s="24">
        <f t="shared" si="4"/>
        <v>0.26758423757852651</v>
      </c>
      <c r="N45" s="74">
        <v>0</v>
      </c>
      <c r="O45" s="24">
        <f t="shared" si="2"/>
        <v>0</v>
      </c>
      <c r="P45" s="24">
        <f t="shared" si="3"/>
        <v>0</v>
      </c>
      <c r="Q45" s="59">
        <f t="shared" si="5"/>
        <v>0.86758423757852654</v>
      </c>
      <c r="S45" s="14"/>
    </row>
    <row r="46" spans="1:19" ht="12.75" customHeight="1">
      <c r="A46" s="18" t="s">
        <v>95</v>
      </c>
      <c r="B46" s="4" t="s">
        <v>96</v>
      </c>
      <c r="C46" s="2">
        <f>'Core Staffing'!C44</f>
        <v>50</v>
      </c>
      <c r="D46" s="2">
        <f>'Core Staffing'!D44</f>
        <v>59</v>
      </c>
      <c r="E46" s="2">
        <f>'Core Staffing'!E44</f>
        <v>45</v>
      </c>
      <c r="F46" s="2">
        <f>'Core Staffing'!F44</f>
        <v>44</v>
      </c>
      <c r="G46" s="2">
        <f>'Core Staffing'!G44</f>
        <v>51</v>
      </c>
      <c r="H46" s="2">
        <f>'Core Staffing'!H44</f>
        <v>56</v>
      </c>
      <c r="I46" s="2">
        <f>'Core Staffing'!I44</f>
        <v>54</v>
      </c>
      <c r="J46" s="6">
        <f>'Core Staffing'!J44</f>
        <v>359</v>
      </c>
      <c r="K46" s="6" t="str">
        <f t="shared" si="0"/>
        <v>201 - 325</v>
      </c>
      <c r="L46" s="24">
        <f t="shared" si="6"/>
        <v>0.6</v>
      </c>
      <c r="M46" s="24">
        <f t="shared" si="4"/>
        <v>0.35059394631639051</v>
      </c>
      <c r="N46" s="74">
        <v>9.1811414392059545E-2</v>
      </c>
      <c r="O46" s="24">
        <f t="shared" si="2"/>
        <v>32.960297766749378</v>
      </c>
      <c r="P46" s="24">
        <f t="shared" si="3"/>
        <v>0.57284891252906356</v>
      </c>
      <c r="Q46" s="59">
        <f t="shared" si="5"/>
        <v>1.5234428588454541</v>
      </c>
      <c r="S46" s="14"/>
    </row>
    <row r="47" spans="1:19" ht="12.75" customHeight="1">
      <c r="A47" s="18" t="s">
        <v>97</v>
      </c>
      <c r="B47" s="4" t="s">
        <v>98</v>
      </c>
      <c r="C47" s="2">
        <f>'Core Staffing'!C45</f>
        <v>20</v>
      </c>
      <c r="D47" s="2">
        <f>'Core Staffing'!D45</f>
        <v>19</v>
      </c>
      <c r="E47" s="2">
        <f>'Core Staffing'!E45</f>
        <v>25</v>
      </c>
      <c r="F47" s="2">
        <f>'Core Staffing'!F45</f>
        <v>35</v>
      </c>
      <c r="G47" s="2">
        <f>'Core Staffing'!G45</f>
        <v>27</v>
      </c>
      <c r="H47" s="2">
        <f>'Core Staffing'!H45</f>
        <v>27</v>
      </c>
      <c r="I47" s="2">
        <f>'Core Staffing'!I45</f>
        <v>40</v>
      </c>
      <c r="J47" s="6">
        <f>'Core Staffing'!J45</f>
        <v>193</v>
      </c>
      <c r="K47" s="6" t="str">
        <f t="shared" si="0"/>
        <v>0 - 200</v>
      </c>
      <c r="L47" s="24">
        <f t="shared" si="6"/>
        <v>0.4</v>
      </c>
      <c r="M47" s="24">
        <f t="shared" si="4"/>
        <v>0.18848086807538544</v>
      </c>
      <c r="N47" s="74">
        <v>0.29951690821256038</v>
      </c>
      <c r="O47" s="24">
        <f t="shared" si="2"/>
        <v>57.806763285024154</v>
      </c>
      <c r="P47" s="24">
        <f t="shared" si="3"/>
        <v>1.0046796821737851</v>
      </c>
      <c r="Q47" s="59">
        <f t="shared" si="5"/>
        <v>1.5931605502491706</v>
      </c>
      <c r="S47" s="14"/>
    </row>
    <row r="48" spans="1:19" ht="12.75" customHeight="1">
      <c r="A48" s="18" t="s">
        <v>99</v>
      </c>
      <c r="B48" s="2" t="s">
        <v>100</v>
      </c>
      <c r="C48" s="2">
        <f>'Core Staffing'!C46</f>
        <v>45</v>
      </c>
      <c r="D48" s="2">
        <f>'Core Staffing'!D46</f>
        <v>43</v>
      </c>
      <c r="E48" s="2">
        <f>'Core Staffing'!E46</f>
        <v>41</v>
      </c>
      <c r="F48" s="2">
        <f>'Core Staffing'!F46</f>
        <v>41</v>
      </c>
      <c r="G48" s="2">
        <f>'Core Staffing'!G46</f>
        <v>43</v>
      </c>
      <c r="H48" s="2">
        <f>'Core Staffing'!H46</f>
        <v>46</v>
      </c>
      <c r="I48" s="2">
        <f>'Core Staffing'!I46</f>
        <v>30</v>
      </c>
      <c r="J48" s="6">
        <f>'Core Staffing'!J46</f>
        <v>289</v>
      </c>
      <c r="K48" s="6" t="str">
        <f t="shared" si="0"/>
        <v>201 - 325</v>
      </c>
      <c r="L48" s="24">
        <f t="shared" si="6"/>
        <v>0.6</v>
      </c>
      <c r="M48" s="24">
        <f t="shared" si="4"/>
        <v>0.28223300970873783</v>
      </c>
      <c r="N48" s="74">
        <v>0.1126005361930295</v>
      </c>
      <c r="O48" s="24">
        <f t="shared" si="2"/>
        <v>32.541554959785522</v>
      </c>
      <c r="P48" s="24">
        <f t="shared" si="3"/>
        <v>0.56557117604451645</v>
      </c>
      <c r="Q48" s="59">
        <f t="shared" si="5"/>
        <v>1.4478041857532542</v>
      </c>
      <c r="S48" s="14"/>
    </row>
    <row r="49" spans="1:21" ht="12.75" customHeight="1">
      <c r="A49" s="18" t="s">
        <v>101</v>
      </c>
      <c r="B49" s="4" t="s">
        <v>102</v>
      </c>
      <c r="C49" s="2">
        <f>'Core Staffing'!C47</f>
        <v>40</v>
      </c>
      <c r="D49" s="2">
        <f>'Core Staffing'!D47</f>
        <v>41</v>
      </c>
      <c r="E49" s="2">
        <f>'Core Staffing'!E47</f>
        <v>37</v>
      </c>
      <c r="F49" s="2">
        <f>'Core Staffing'!F47</f>
        <v>45</v>
      </c>
      <c r="G49" s="2">
        <f>'Core Staffing'!G47</f>
        <v>47</v>
      </c>
      <c r="H49" s="2">
        <f>'Core Staffing'!H47</f>
        <v>43</v>
      </c>
      <c r="I49" s="2">
        <f>'Core Staffing'!I47</f>
        <v>49</v>
      </c>
      <c r="J49" s="6">
        <f>'Core Staffing'!J47</f>
        <v>302</v>
      </c>
      <c r="K49" s="6" t="str">
        <f t="shared" si="0"/>
        <v>201 - 325</v>
      </c>
      <c r="L49" s="24">
        <f t="shared" si="6"/>
        <v>0.6</v>
      </c>
      <c r="M49" s="24">
        <f t="shared" si="4"/>
        <v>0.29492861222158756</v>
      </c>
      <c r="N49" s="74">
        <v>0.76</v>
      </c>
      <c r="O49" s="24">
        <f t="shared" si="2"/>
        <v>229.52</v>
      </c>
      <c r="P49" s="24">
        <f t="shared" si="3"/>
        <v>3.9890502001565378</v>
      </c>
      <c r="Q49" s="59">
        <f t="shared" si="5"/>
        <v>4.8839788123781256</v>
      </c>
      <c r="S49" s="14"/>
    </row>
    <row r="50" spans="1:21" ht="12.75" customHeight="1">
      <c r="A50" s="18" t="s">
        <v>103</v>
      </c>
      <c r="B50" s="4" t="s">
        <v>104</v>
      </c>
      <c r="C50" s="2">
        <f>'Core Staffing'!C48</f>
        <v>53</v>
      </c>
      <c r="D50" s="2">
        <f>'Core Staffing'!D48</f>
        <v>35</v>
      </c>
      <c r="E50" s="2">
        <f>'Core Staffing'!E48</f>
        <v>47</v>
      </c>
      <c r="F50" s="2">
        <f>'Core Staffing'!F48</f>
        <v>55</v>
      </c>
      <c r="G50" s="2">
        <f>'Core Staffing'!G48</f>
        <v>40</v>
      </c>
      <c r="H50" s="2">
        <f>'Core Staffing'!H48</f>
        <v>59</v>
      </c>
      <c r="I50" s="2">
        <f>'Core Staffing'!I48</f>
        <v>40</v>
      </c>
      <c r="J50" s="6">
        <f>'Core Staffing'!J48</f>
        <v>329</v>
      </c>
      <c r="K50" s="6" t="str">
        <f t="shared" si="0"/>
        <v>201 - 325</v>
      </c>
      <c r="L50" s="24">
        <f t="shared" si="6"/>
        <v>0.6</v>
      </c>
      <c r="M50" s="24">
        <f t="shared" si="4"/>
        <v>0.32129640205596793</v>
      </c>
      <c r="N50" s="74">
        <v>0.58079625292740045</v>
      </c>
      <c r="O50" s="24">
        <f t="shared" si="2"/>
        <v>191.08196721311475</v>
      </c>
      <c r="P50" s="24">
        <f>(($N$59-$L$56-$M$56))*(O50/(SUM($O$5:$O$52)))</f>
        <v>3.3209984295825214</v>
      </c>
      <c r="Q50" s="59">
        <f t="shared" si="5"/>
        <v>4.242294831638489</v>
      </c>
      <c r="S50" s="14"/>
    </row>
    <row r="51" spans="1:21" ht="12.75" customHeight="1">
      <c r="A51" s="18" t="s">
        <v>105</v>
      </c>
      <c r="B51" s="2" t="s">
        <v>106</v>
      </c>
      <c r="C51" s="2">
        <f>'Core Staffing'!C49</f>
        <v>40</v>
      </c>
      <c r="D51" s="2">
        <f>'Core Staffing'!D49</f>
        <v>33</v>
      </c>
      <c r="E51" s="2">
        <f>'Core Staffing'!E49</f>
        <v>40</v>
      </c>
      <c r="F51" s="2">
        <f>'Core Staffing'!F49</f>
        <v>40</v>
      </c>
      <c r="G51" s="2">
        <f>'Core Staffing'!G49</f>
        <v>42</v>
      </c>
      <c r="H51" s="2">
        <f>'Core Staffing'!H49</f>
        <v>33</v>
      </c>
      <c r="I51" s="2">
        <f>'Core Staffing'!I49</f>
        <v>34</v>
      </c>
      <c r="J51" s="6">
        <f>'Core Staffing'!J49</f>
        <v>262</v>
      </c>
      <c r="K51" s="6" t="str">
        <f t="shared" si="0"/>
        <v>201 - 325</v>
      </c>
      <c r="L51" s="24">
        <f t="shared" si="6"/>
        <v>0.6</v>
      </c>
      <c r="M51" s="24">
        <f t="shared" si="4"/>
        <v>0.25586521987435745</v>
      </c>
      <c r="N51" s="74">
        <v>9.841269841269841E-2</v>
      </c>
      <c r="O51" s="24">
        <f t="shared" si="2"/>
        <v>25.784126984126985</v>
      </c>
      <c r="P51" s="24">
        <f t="shared" ref="P51:P52" si="7">(($N$59-$L$56-$M$56))*(O51/(SUM($O$5:$O$52)))</f>
        <v>0.44812729569054255</v>
      </c>
      <c r="Q51" s="59">
        <f t="shared" si="5"/>
        <v>1.3039925155649001</v>
      </c>
      <c r="S51" s="14"/>
    </row>
    <row r="52" spans="1:21" ht="12.75" customHeight="1">
      <c r="A52" s="18" t="s">
        <v>107</v>
      </c>
      <c r="B52" s="4" t="s">
        <v>108</v>
      </c>
      <c r="C52" s="2">
        <f>'Core Staffing'!C50</f>
        <v>36</v>
      </c>
      <c r="D52" s="2">
        <f>'Core Staffing'!D50</f>
        <v>46</v>
      </c>
      <c r="E52" s="2">
        <f>'Core Staffing'!E50</f>
        <v>51</v>
      </c>
      <c r="F52" s="2">
        <f>'Core Staffing'!F50</f>
        <v>65</v>
      </c>
      <c r="G52" s="2">
        <f>'Core Staffing'!G50</f>
        <v>40</v>
      </c>
      <c r="H52" s="2">
        <f>'Core Staffing'!H50</f>
        <v>43</v>
      </c>
      <c r="I52" s="2">
        <f>'Core Staffing'!I50</f>
        <v>41</v>
      </c>
      <c r="J52" s="6">
        <f>'Core Staffing'!J50</f>
        <v>322</v>
      </c>
      <c r="K52" s="6" t="str">
        <f t="shared" si="0"/>
        <v>201 - 325</v>
      </c>
      <c r="L52" s="24">
        <f t="shared" si="6"/>
        <v>0.6</v>
      </c>
      <c r="M52" s="24">
        <f t="shared" si="4"/>
        <v>0.31446030839520261</v>
      </c>
      <c r="N52" s="74">
        <v>0.19451371571072318</v>
      </c>
      <c r="O52" s="24">
        <f t="shared" si="2"/>
        <v>62.633416458852864</v>
      </c>
      <c r="P52" s="24">
        <f t="shared" si="7"/>
        <v>1.0885667587211345</v>
      </c>
      <c r="Q52" s="59">
        <f t="shared" si="5"/>
        <v>2.0030270671163368</v>
      </c>
      <c r="S52" s="14"/>
    </row>
    <row r="53" spans="1:21" ht="12.75" customHeight="1">
      <c r="A53" s="28"/>
      <c r="B53" s="4"/>
      <c r="C53" s="4"/>
      <c r="D53" s="4"/>
      <c r="E53" s="4"/>
      <c r="F53" s="4"/>
      <c r="G53" s="4"/>
      <c r="H53" s="4"/>
      <c r="I53" s="4"/>
      <c r="J53" s="7"/>
      <c r="K53" s="7"/>
      <c r="L53" s="18"/>
      <c r="M53" s="18"/>
      <c r="N53" s="18"/>
      <c r="O53" s="18"/>
      <c r="P53" s="18"/>
      <c r="Q53" s="59"/>
    </row>
    <row r="54" spans="1:21" ht="12.75" customHeight="1">
      <c r="A54" s="29" t="s">
        <v>109</v>
      </c>
      <c r="B54" s="8" t="s">
        <v>110</v>
      </c>
      <c r="C54" s="8"/>
      <c r="D54" s="8"/>
      <c r="E54" s="8"/>
      <c r="F54" s="8"/>
      <c r="G54" s="8"/>
      <c r="H54" s="8"/>
      <c r="I54" s="8"/>
      <c r="J54" s="9">
        <v>0</v>
      </c>
      <c r="K54" s="9" t="str">
        <f>IF(J54&lt;=250,$T$7,IF(J54&lt;=375,$T$8,IF(J54&lt;=500,$T$9,IF(J54&lt;=625,$T$10,IF(J54&lt;=750,$T$11,FALSE)))))</f>
        <v>0 - 200</v>
      </c>
      <c r="L54" s="30">
        <v>0</v>
      </c>
      <c r="M54" s="30">
        <v>0</v>
      </c>
      <c r="N54" s="73">
        <v>0</v>
      </c>
      <c r="O54" s="30">
        <v>0</v>
      </c>
      <c r="P54" s="30">
        <f>$P$57*(N54/SUM($N$5:$N$54))</f>
        <v>0</v>
      </c>
      <c r="Q54" s="59">
        <f t="shared" ref="Q54" si="8">L54+P54</f>
        <v>0</v>
      </c>
    </row>
    <row r="55" spans="1:21" ht="12.75" customHeight="1">
      <c r="A55" s="28"/>
      <c r="B55" s="15"/>
      <c r="C55" s="15"/>
      <c r="D55" s="15"/>
      <c r="E55" s="15"/>
      <c r="F55" s="15"/>
      <c r="G55" s="15"/>
      <c r="H55" s="15"/>
      <c r="I55" s="15"/>
      <c r="J55" s="16"/>
      <c r="K55" s="16"/>
      <c r="L55" s="18"/>
      <c r="M55" s="18"/>
      <c r="N55" s="24"/>
      <c r="O55" s="18"/>
      <c r="P55" s="24"/>
      <c r="Q55" s="59"/>
    </row>
    <row r="56" spans="1:21" ht="12.75" customHeight="1">
      <c r="A56" s="28"/>
      <c r="B56" s="31" t="s">
        <v>9</v>
      </c>
      <c r="C56" s="4"/>
      <c r="D56" s="4"/>
      <c r="E56" s="4"/>
      <c r="F56" s="4"/>
      <c r="G56" s="4"/>
      <c r="H56" s="4"/>
      <c r="I56" s="4"/>
      <c r="J56" s="77">
        <f t="shared" ref="J56:M56" si="9">SUM(J5:J54)</f>
        <v>14008</v>
      </c>
      <c r="K56" s="36"/>
      <c r="L56" s="72">
        <f t="shared" si="9"/>
        <v>27.20000000000001</v>
      </c>
      <c r="M56" s="72">
        <f t="shared" si="9"/>
        <v>13.679999999999998</v>
      </c>
      <c r="N56" s="24">
        <f>SUM(N5:N54)</f>
        <v>6.7401225184202644</v>
      </c>
      <c r="O56" s="24">
        <f>SUM(O5:O54)</f>
        <v>1836.5971929138673</v>
      </c>
      <c r="P56" s="72">
        <f>SUM(P5:P54)</f>
        <v>31.919999999999987</v>
      </c>
      <c r="Q56" s="59">
        <f>SUM(Q5:Q54)</f>
        <v>72.8</v>
      </c>
      <c r="T56" s="1"/>
      <c r="U56" s="1"/>
    </row>
    <row r="57" spans="1:21">
      <c r="J57" s="12"/>
      <c r="K57" s="12"/>
      <c r="N57" s="1"/>
      <c r="O57" s="1"/>
      <c r="P57" s="10"/>
      <c r="Q57" s="1"/>
      <c r="T57" s="10"/>
      <c r="U57" s="1"/>
    </row>
    <row r="58" spans="1:21">
      <c r="N58" s="1"/>
      <c r="O58" s="1"/>
      <c r="P58" s="1"/>
      <c r="Q58" s="1"/>
      <c r="R58" s="1"/>
      <c r="S58" s="1"/>
      <c r="T58" s="1"/>
      <c r="U58" s="1"/>
    </row>
    <row r="59" spans="1:21">
      <c r="L59" s="33" t="s">
        <v>162</v>
      </c>
      <c r="M59" s="33"/>
      <c r="N59" s="72">
        <v>72.8</v>
      </c>
      <c r="Q59" s="10"/>
      <c r="R59" s="10"/>
      <c r="S59" s="1"/>
    </row>
    <row r="60" spans="1:21">
      <c r="N60" s="10"/>
      <c r="Q60" s="10"/>
      <c r="R60" s="10"/>
      <c r="S60" s="10"/>
    </row>
    <row r="61" spans="1:21">
      <c r="S61" s="14"/>
    </row>
    <row r="62" spans="1:21">
      <c r="A62" s="1"/>
    </row>
    <row r="63" spans="1:21">
      <c r="A63" s="1"/>
    </row>
    <row r="64" spans="1:21">
      <c r="A64" s="1"/>
    </row>
  </sheetData>
  <sheetProtection algorithmName="SHA-512" hashValue="38noidL1QfITPY6++8j4TABd+USzWNlWiZQq7Nt/c4lAnojoYOc9DKmAVvcAcmLht5qr2j/BB4BZ5QihWhEAXw==" saltValue="xhfyvZSGX3nkgkfU2U0fjg==" spinCount="100000" sheet="1" objects="1" scenarios="1"/>
  <mergeCells count="7">
    <mergeCell ref="T12:U12"/>
    <mergeCell ref="T5:V5"/>
    <mergeCell ref="A1:B3"/>
    <mergeCell ref="N3:P3"/>
    <mergeCell ref="C1:K3"/>
    <mergeCell ref="L1:Q1"/>
    <mergeCell ref="M2:P2"/>
  </mergeCells>
  <pageMargins left="0.25" right="0.25" top="0.75" bottom="0.75" header="0.3" footer="0.3"/>
  <pageSetup paperSize="8" orientation="portrait" r:id="rId1"/>
  <headerFooter>
    <oddHeader>&amp;C
&amp;G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3"/>
  <sheetViews>
    <sheetView view="pageLayout" zoomScaleNormal="100" workbookViewId="0">
      <selection activeCell="D16" sqref="D16"/>
    </sheetView>
  </sheetViews>
  <sheetFormatPr defaultRowHeight="12.75"/>
  <cols>
    <col min="1" max="2" width="16.5703125" style="1" bestFit="1" customWidth="1"/>
    <col min="3" max="3" width="12.28515625" style="1" customWidth="1"/>
    <col min="4" max="4" width="41.140625" style="1" bestFit="1" customWidth="1"/>
    <col min="5" max="16384" width="9.140625" style="1"/>
  </cols>
  <sheetData>
    <row r="1" spans="1:4" ht="25.5" customHeight="1">
      <c r="A1" s="106" t="s">
        <v>0</v>
      </c>
      <c r="B1" s="106" t="s">
        <v>1</v>
      </c>
      <c r="C1" s="70" t="s">
        <v>163</v>
      </c>
      <c r="D1" s="106" t="s">
        <v>164</v>
      </c>
    </row>
    <row r="2" spans="1:4">
      <c r="A2" s="2" t="s">
        <v>13</v>
      </c>
      <c r="B2" s="2" t="s">
        <v>14</v>
      </c>
      <c r="C2" s="63"/>
      <c r="D2" s="18"/>
    </row>
    <row r="3" spans="1:4">
      <c r="A3" s="2" t="s">
        <v>15</v>
      </c>
      <c r="B3" s="2" t="s">
        <v>16</v>
      </c>
      <c r="C3" s="63"/>
      <c r="D3" s="18"/>
    </row>
    <row r="4" spans="1:4">
      <c r="A4" s="4" t="s">
        <v>17</v>
      </c>
      <c r="B4" s="4" t="s">
        <v>18</v>
      </c>
      <c r="C4" s="63"/>
      <c r="D4" s="18"/>
    </row>
    <row r="5" spans="1:4">
      <c r="A5" s="4" t="s">
        <v>19</v>
      </c>
      <c r="B5" s="4" t="s">
        <v>20</v>
      </c>
      <c r="C5" s="63"/>
      <c r="D5" s="18"/>
    </row>
    <row r="6" spans="1:4">
      <c r="A6" s="4" t="s">
        <v>21</v>
      </c>
      <c r="B6" s="4" t="s">
        <v>22</v>
      </c>
      <c r="C6" s="63"/>
      <c r="D6" s="18"/>
    </row>
    <row r="7" spans="1:4">
      <c r="A7" s="2" t="s">
        <v>23</v>
      </c>
      <c r="B7" s="2" t="s">
        <v>24</v>
      </c>
      <c r="C7" s="63"/>
      <c r="D7" s="18"/>
    </row>
    <row r="8" spans="1:4">
      <c r="A8" s="2" t="s">
        <v>25</v>
      </c>
      <c r="B8" s="2" t="s">
        <v>26</v>
      </c>
      <c r="C8" s="63"/>
      <c r="D8" s="18"/>
    </row>
    <row r="9" spans="1:4">
      <c r="A9" s="2" t="s">
        <v>27</v>
      </c>
      <c r="B9" s="2" t="s">
        <v>28</v>
      </c>
      <c r="C9" s="63"/>
      <c r="D9" s="18"/>
    </row>
    <row r="10" spans="1:4">
      <c r="A10" s="4" t="s">
        <v>29</v>
      </c>
      <c r="B10" s="4" t="s">
        <v>30</v>
      </c>
      <c r="C10" s="63"/>
      <c r="D10" s="18"/>
    </row>
    <row r="11" spans="1:4">
      <c r="A11" s="4" t="s">
        <v>31</v>
      </c>
      <c r="B11" s="4" t="s">
        <v>32</v>
      </c>
      <c r="C11" s="63"/>
      <c r="D11" s="18"/>
    </row>
    <row r="12" spans="1:4">
      <c r="A12" s="4" t="s">
        <v>33</v>
      </c>
      <c r="B12" s="4" t="s">
        <v>34</v>
      </c>
      <c r="C12" s="63"/>
      <c r="D12" s="18"/>
    </row>
    <row r="13" spans="1:4">
      <c r="A13" s="2" t="s">
        <v>35</v>
      </c>
      <c r="B13" s="2" t="s">
        <v>36</v>
      </c>
      <c r="C13" s="63"/>
      <c r="D13" s="18"/>
    </row>
    <row r="14" spans="1:4">
      <c r="A14" s="4" t="s">
        <v>37</v>
      </c>
      <c r="B14" s="4" t="s">
        <v>38</v>
      </c>
      <c r="C14" s="63"/>
      <c r="D14" s="18"/>
    </row>
    <row r="15" spans="1:4">
      <c r="A15" s="4" t="s">
        <v>39</v>
      </c>
      <c r="B15" s="4" t="s">
        <v>40</v>
      </c>
      <c r="C15" s="63">
        <v>1</v>
      </c>
      <c r="D15" s="18" t="s">
        <v>165</v>
      </c>
    </row>
    <row r="16" spans="1:4">
      <c r="A16" s="2" t="s">
        <v>41</v>
      </c>
      <c r="B16" s="2" t="s">
        <v>42</v>
      </c>
      <c r="C16" s="63"/>
      <c r="D16" s="18"/>
    </row>
    <row r="17" spans="1:4">
      <c r="A17" s="2" t="s">
        <v>43</v>
      </c>
      <c r="B17" s="2" t="s">
        <v>44</v>
      </c>
      <c r="C17" s="63"/>
      <c r="D17" s="18"/>
    </row>
    <row r="18" spans="1:4">
      <c r="A18" s="4" t="s">
        <v>45</v>
      </c>
      <c r="B18" s="4" t="s">
        <v>46</v>
      </c>
      <c r="C18" s="63"/>
      <c r="D18" s="18"/>
    </row>
    <row r="19" spans="1:4">
      <c r="A19" s="4" t="s">
        <v>47</v>
      </c>
      <c r="B19" s="4" t="s">
        <v>48</v>
      </c>
      <c r="C19" s="63">
        <v>0.7</v>
      </c>
      <c r="D19" s="18" t="s">
        <v>166</v>
      </c>
    </row>
    <row r="20" spans="1:4">
      <c r="A20" s="4" t="s">
        <v>49</v>
      </c>
      <c r="B20" s="4" t="s">
        <v>50</v>
      </c>
      <c r="C20" s="63"/>
      <c r="D20" s="18"/>
    </row>
    <row r="21" spans="1:4">
      <c r="A21" s="4" t="s">
        <v>51</v>
      </c>
      <c r="B21" s="4" t="s">
        <v>52</v>
      </c>
      <c r="C21" s="63"/>
      <c r="D21" s="18"/>
    </row>
    <row r="22" spans="1:4">
      <c r="A22" s="4" t="s">
        <v>53</v>
      </c>
      <c r="B22" s="4" t="s">
        <v>54</v>
      </c>
      <c r="C22" s="63"/>
      <c r="D22" s="18"/>
    </row>
    <row r="23" spans="1:4">
      <c r="A23" s="2" t="s">
        <v>55</v>
      </c>
      <c r="B23" s="2" t="s">
        <v>56</v>
      </c>
      <c r="C23" s="63"/>
      <c r="D23" s="18"/>
    </row>
    <row r="24" spans="1:4">
      <c r="A24" s="2" t="s">
        <v>57</v>
      </c>
      <c r="B24" s="2" t="s">
        <v>58</v>
      </c>
      <c r="C24" s="63"/>
      <c r="D24" s="18"/>
    </row>
    <row r="25" spans="1:4">
      <c r="A25" s="2" t="s">
        <v>59</v>
      </c>
      <c r="B25" s="2" t="s">
        <v>60</v>
      </c>
      <c r="C25" s="63"/>
      <c r="D25" s="18"/>
    </row>
    <row r="26" spans="1:4">
      <c r="A26" s="2" t="s">
        <v>61</v>
      </c>
      <c r="B26" s="2" t="s">
        <v>62</v>
      </c>
      <c r="C26" s="63">
        <v>1.2</v>
      </c>
      <c r="D26" s="18" t="s">
        <v>167</v>
      </c>
    </row>
    <row r="27" spans="1:4">
      <c r="A27" s="2" t="s">
        <v>63</v>
      </c>
      <c r="B27" s="2" t="s">
        <v>64</v>
      </c>
      <c r="C27" s="63"/>
      <c r="D27" s="18"/>
    </row>
    <row r="28" spans="1:4">
      <c r="A28" s="4" t="s">
        <v>65</v>
      </c>
      <c r="B28" s="4" t="s">
        <v>66</v>
      </c>
      <c r="C28" s="63"/>
      <c r="D28" s="18"/>
    </row>
    <row r="29" spans="1:4">
      <c r="A29" s="2" t="s">
        <v>67</v>
      </c>
      <c r="B29" s="2" t="s">
        <v>68</v>
      </c>
      <c r="C29" s="63"/>
      <c r="D29" s="18"/>
    </row>
    <row r="30" spans="1:4">
      <c r="A30" s="4" t="s">
        <v>69</v>
      </c>
      <c r="B30" s="4" t="s">
        <v>70</v>
      </c>
      <c r="C30" s="63"/>
      <c r="D30" s="18"/>
    </row>
    <row r="31" spans="1:4">
      <c r="A31" s="2" t="s">
        <v>71</v>
      </c>
      <c r="B31" s="2" t="s">
        <v>72</v>
      </c>
      <c r="C31" s="63">
        <v>0.4</v>
      </c>
      <c r="D31" s="18" t="s">
        <v>168</v>
      </c>
    </row>
    <row r="32" spans="1:4">
      <c r="A32" s="4" t="s">
        <v>73</v>
      </c>
      <c r="B32" s="4" t="s">
        <v>74</v>
      </c>
      <c r="C32" s="63"/>
      <c r="D32" s="18"/>
    </row>
    <row r="33" spans="1:4">
      <c r="A33" s="4" t="s">
        <v>75</v>
      </c>
      <c r="B33" s="4" t="s">
        <v>76</v>
      </c>
      <c r="C33" s="63"/>
      <c r="D33" s="18"/>
    </row>
    <row r="34" spans="1:4">
      <c r="A34" s="4" t="s">
        <v>77</v>
      </c>
      <c r="B34" s="4" t="s">
        <v>78</v>
      </c>
      <c r="C34" s="63"/>
      <c r="D34" s="18" t="s">
        <v>169</v>
      </c>
    </row>
    <row r="35" spans="1:4">
      <c r="A35" s="4" t="s">
        <v>79</v>
      </c>
      <c r="B35" s="4" t="s">
        <v>80</v>
      </c>
      <c r="C35" s="63"/>
      <c r="D35" s="18"/>
    </row>
    <row r="36" spans="1:4">
      <c r="A36" s="4" t="s">
        <v>81</v>
      </c>
      <c r="B36" s="4" t="s">
        <v>82</v>
      </c>
      <c r="C36" s="63"/>
      <c r="D36" s="18"/>
    </row>
    <row r="37" spans="1:4">
      <c r="A37" s="4" t="s">
        <v>83</v>
      </c>
      <c r="B37" s="4" t="s">
        <v>84</v>
      </c>
      <c r="C37" s="63"/>
      <c r="D37" s="18"/>
    </row>
    <row r="38" spans="1:4">
      <c r="A38" s="2" t="s">
        <v>85</v>
      </c>
      <c r="B38" s="2" t="s">
        <v>86</v>
      </c>
      <c r="C38" s="63"/>
      <c r="D38" s="18"/>
    </row>
    <row r="39" spans="1:4">
      <c r="A39" s="2" t="s">
        <v>87</v>
      </c>
      <c r="B39" s="2" t="s">
        <v>88</v>
      </c>
      <c r="C39" s="63"/>
      <c r="D39" s="18"/>
    </row>
    <row r="40" spans="1:4">
      <c r="A40" s="4" t="s">
        <v>89</v>
      </c>
      <c r="B40" s="4" t="s">
        <v>90</v>
      </c>
      <c r="C40" s="63"/>
      <c r="D40" s="18"/>
    </row>
    <row r="41" spans="1:4">
      <c r="A41" s="2" t="s">
        <v>91</v>
      </c>
      <c r="B41" s="2" t="s">
        <v>92</v>
      </c>
      <c r="C41" s="63"/>
      <c r="D41" s="18"/>
    </row>
    <row r="42" spans="1:4">
      <c r="A42" s="2" t="s">
        <v>93</v>
      </c>
      <c r="B42" s="2" t="s">
        <v>94</v>
      </c>
      <c r="C42" s="63"/>
      <c r="D42" s="18"/>
    </row>
    <row r="43" spans="1:4">
      <c r="A43" s="4" t="s">
        <v>95</v>
      </c>
      <c r="B43" s="4" t="s">
        <v>96</v>
      </c>
      <c r="C43" s="63"/>
      <c r="D43" s="18"/>
    </row>
    <row r="44" spans="1:4">
      <c r="A44" s="4" t="s">
        <v>97</v>
      </c>
      <c r="B44" s="4" t="s">
        <v>98</v>
      </c>
      <c r="C44" s="63"/>
      <c r="D44" s="18"/>
    </row>
    <row r="45" spans="1:4">
      <c r="A45" s="2" t="s">
        <v>99</v>
      </c>
      <c r="B45" s="2" t="s">
        <v>100</v>
      </c>
      <c r="C45" s="63">
        <v>2</v>
      </c>
      <c r="D45" s="18" t="s">
        <v>170</v>
      </c>
    </row>
    <row r="46" spans="1:4">
      <c r="A46" s="4" t="s">
        <v>101</v>
      </c>
      <c r="B46" s="4" t="s">
        <v>102</v>
      </c>
      <c r="C46" s="63"/>
      <c r="D46" s="18"/>
    </row>
    <row r="47" spans="1:4">
      <c r="A47" s="4" t="s">
        <v>103</v>
      </c>
      <c r="B47" s="4" t="s">
        <v>104</v>
      </c>
      <c r="C47" s="63"/>
      <c r="D47" s="18"/>
    </row>
    <row r="48" spans="1:4">
      <c r="A48" s="2" t="s">
        <v>105</v>
      </c>
      <c r="B48" s="2" t="s">
        <v>106</v>
      </c>
      <c r="C48" s="63"/>
      <c r="D48" s="18"/>
    </row>
    <row r="49" spans="1:4">
      <c r="A49" s="4" t="s">
        <v>107</v>
      </c>
      <c r="B49" s="4" t="s">
        <v>108</v>
      </c>
      <c r="C49" s="63"/>
      <c r="D49" s="18"/>
    </row>
    <row r="50" spans="1:4">
      <c r="A50" s="4"/>
      <c r="B50" s="4"/>
      <c r="C50" s="63"/>
      <c r="D50" s="18"/>
    </row>
    <row r="51" spans="1:4">
      <c r="A51" s="15" t="s">
        <v>109</v>
      </c>
      <c r="B51" s="15" t="s">
        <v>110</v>
      </c>
      <c r="C51" s="63"/>
      <c r="D51" s="18"/>
    </row>
    <row r="52" spans="1:4">
      <c r="A52" s="15"/>
      <c r="B52" s="15"/>
      <c r="C52" s="63"/>
      <c r="D52" s="18"/>
    </row>
    <row r="53" spans="1:4">
      <c r="A53" s="31"/>
      <c r="B53" s="31" t="s">
        <v>9</v>
      </c>
      <c r="C53" s="64">
        <f t="shared" ref="C53" si="0">SUM(C2:C51)</f>
        <v>5.3</v>
      </c>
      <c r="D53" s="33"/>
    </row>
  </sheetData>
  <sheetProtection algorithmName="SHA-512" hashValue="sWIaRf71rStT7R+xu8SmblkVzpoPee5QfeV/en40KrAhEhh8YrIg42FMa5qQfFw7qMaGNHocvCuqW816M5t9cg==" saltValue="zlmVZgSPRhibxnB09BOpuw==" spinCount="100000" sheet="1" objects="1" scenarios="1"/>
  <pageMargins left="0.7" right="0.7" top="0.75" bottom="0.75" header="0.3" footer="0.3"/>
  <pageSetup paperSize="8" orientation="landscape" r:id="rId1"/>
  <headerFooter>
    <oddHeader>&amp;C
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8"/>
  <sheetViews>
    <sheetView view="pageLayout" zoomScaleNormal="100" workbookViewId="0">
      <selection activeCell="E13" sqref="E13"/>
    </sheetView>
  </sheetViews>
  <sheetFormatPr defaultRowHeight="12.75"/>
  <cols>
    <col min="1" max="1" width="8" style="21" customWidth="1"/>
    <col min="2" max="2" width="11.7109375" style="21" customWidth="1"/>
    <col min="3" max="6" width="11" style="21" customWidth="1"/>
    <col min="7" max="7" width="1.28515625" style="21" customWidth="1"/>
    <col min="8" max="11" width="11" style="21" customWidth="1"/>
    <col min="12" max="12" width="11.7109375" style="21" customWidth="1"/>
    <col min="13" max="13" width="11.140625" style="21" customWidth="1"/>
    <col min="14" max="16384" width="9.140625" style="21"/>
  </cols>
  <sheetData>
    <row r="1" spans="1:13" ht="15.75" customHeight="1">
      <c r="A1" s="131" t="s">
        <v>171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ht="51">
      <c r="A2" s="103" t="s">
        <v>172</v>
      </c>
      <c r="B2" s="88" t="s">
        <v>173</v>
      </c>
      <c r="C2" s="68" t="s">
        <v>123</v>
      </c>
      <c r="D2" s="68" t="s">
        <v>174</v>
      </c>
      <c r="E2" s="68" t="s">
        <v>125</v>
      </c>
      <c r="F2" s="68" t="s">
        <v>175</v>
      </c>
      <c r="G2" s="43"/>
      <c r="H2" s="68" t="s">
        <v>176</v>
      </c>
      <c r="I2" s="68" t="s">
        <v>177</v>
      </c>
      <c r="J2" s="69" t="s">
        <v>178</v>
      </c>
      <c r="K2" s="39" t="s">
        <v>131</v>
      </c>
      <c r="L2" s="88" t="s">
        <v>132</v>
      </c>
      <c r="M2" s="68" t="s">
        <v>179</v>
      </c>
    </row>
    <row r="3" spans="1:13">
      <c r="A3" s="104">
        <v>0</v>
      </c>
      <c r="B3" s="90">
        <f>A3*1.11</f>
        <v>0</v>
      </c>
      <c r="C3" s="91">
        <v>0</v>
      </c>
      <c r="D3" s="91">
        <v>0</v>
      </c>
      <c r="E3" s="91">
        <v>0</v>
      </c>
      <c r="F3" s="91">
        <f t="shared" ref="F3:F5" si="0">SUM(C3:E3)</f>
        <v>0</v>
      </c>
      <c r="G3" s="22"/>
      <c r="H3" s="76">
        <v>0</v>
      </c>
      <c r="I3" s="76">
        <f t="shared" ref="I3" si="1">A3*0.111</f>
        <v>0</v>
      </c>
      <c r="J3" s="40">
        <v>0</v>
      </c>
      <c r="K3" s="41">
        <f t="shared" ref="K3:K28" si="2">(D3*0.3)+(E3*0.7)</f>
        <v>0</v>
      </c>
      <c r="L3" s="89">
        <f>J3+K3</f>
        <v>0</v>
      </c>
      <c r="M3" s="44">
        <f>L3-B3</f>
        <v>0</v>
      </c>
    </row>
    <row r="4" spans="1:13">
      <c r="A4" s="104">
        <v>1</v>
      </c>
      <c r="B4" s="90">
        <f t="shared" ref="B4:B28" si="3">A4*1.11</f>
        <v>1.1100000000000001</v>
      </c>
      <c r="C4" s="91">
        <v>1</v>
      </c>
      <c r="D4" s="91">
        <v>0</v>
      </c>
      <c r="E4" s="91">
        <v>0</v>
      </c>
      <c r="F4" s="91">
        <f t="shared" si="0"/>
        <v>1</v>
      </c>
      <c r="G4" s="22"/>
      <c r="H4" s="76">
        <v>1</v>
      </c>
      <c r="I4" s="76">
        <f t="shared" ref="I4:I9" si="4">A4*0.11</f>
        <v>0.11</v>
      </c>
      <c r="J4" s="42">
        <f t="shared" ref="J4:J12" si="5">SUM(H4:I4)</f>
        <v>1.1100000000000001</v>
      </c>
      <c r="K4" s="41">
        <f t="shared" si="2"/>
        <v>0</v>
      </c>
      <c r="L4" s="89">
        <f t="shared" ref="L4:L5" si="6">J4+K4</f>
        <v>1.1100000000000001</v>
      </c>
      <c r="M4" s="44">
        <f t="shared" ref="M4:M27" si="7">L4-B4</f>
        <v>0</v>
      </c>
    </row>
    <row r="5" spans="1:13">
      <c r="A5" s="104">
        <v>2</v>
      </c>
      <c r="B5" s="90">
        <f t="shared" si="3"/>
        <v>2.2200000000000002</v>
      </c>
      <c r="C5" s="91">
        <v>1</v>
      </c>
      <c r="D5" s="91">
        <v>0</v>
      </c>
      <c r="E5" s="91">
        <v>0</v>
      </c>
      <c r="F5" s="91">
        <f t="shared" si="0"/>
        <v>1</v>
      </c>
      <c r="G5" s="22"/>
      <c r="H5" s="76">
        <v>2</v>
      </c>
      <c r="I5" s="76">
        <f t="shared" si="4"/>
        <v>0.22</v>
      </c>
      <c r="J5" s="42">
        <f t="shared" si="5"/>
        <v>2.2200000000000002</v>
      </c>
      <c r="K5" s="41">
        <f t="shared" si="2"/>
        <v>0</v>
      </c>
      <c r="L5" s="89">
        <f t="shared" si="6"/>
        <v>2.2200000000000002</v>
      </c>
      <c r="M5" s="44">
        <f t="shared" si="7"/>
        <v>0</v>
      </c>
    </row>
    <row r="6" spans="1:13">
      <c r="A6" s="104">
        <v>3</v>
      </c>
      <c r="B6" s="90">
        <f t="shared" si="3"/>
        <v>3.33</v>
      </c>
      <c r="C6" s="91">
        <v>1</v>
      </c>
      <c r="D6" s="91">
        <v>0</v>
      </c>
      <c r="E6" s="91">
        <v>0</v>
      </c>
      <c r="F6" s="91">
        <f t="shared" ref="F6:F10" si="8">SUM(C6:E6)</f>
        <v>1</v>
      </c>
      <c r="G6" s="22"/>
      <c r="H6" s="76">
        <v>3</v>
      </c>
      <c r="I6" s="76">
        <f t="shared" si="4"/>
        <v>0.33</v>
      </c>
      <c r="J6" s="42">
        <f t="shared" si="5"/>
        <v>3.33</v>
      </c>
      <c r="K6" s="41">
        <f t="shared" si="2"/>
        <v>0</v>
      </c>
      <c r="L6" s="89">
        <f t="shared" ref="L6:L9" si="9">J6+K6</f>
        <v>3.33</v>
      </c>
      <c r="M6" s="44">
        <f t="shared" si="7"/>
        <v>0</v>
      </c>
    </row>
    <row r="7" spans="1:13">
      <c r="A7" s="104">
        <v>4</v>
      </c>
      <c r="B7" s="90">
        <f t="shared" si="3"/>
        <v>4.4400000000000004</v>
      </c>
      <c r="C7" s="91">
        <v>1</v>
      </c>
      <c r="D7" s="91">
        <v>0</v>
      </c>
      <c r="E7" s="91">
        <v>0</v>
      </c>
      <c r="F7" s="91">
        <f t="shared" si="8"/>
        <v>1</v>
      </c>
      <c r="G7" s="22"/>
      <c r="H7" s="76">
        <v>4</v>
      </c>
      <c r="I7" s="76">
        <f t="shared" si="4"/>
        <v>0.44</v>
      </c>
      <c r="J7" s="42">
        <f t="shared" si="5"/>
        <v>4.4400000000000004</v>
      </c>
      <c r="K7" s="41">
        <f t="shared" si="2"/>
        <v>0</v>
      </c>
      <c r="L7" s="89">
        <f t="shared" si="9"/>
        <v>4.4400000000000004</v>
      </c>
      <c r="M7" s="44">
        <f t="shared" si="7"/>
        <v>0</v>
      </c>
    </row>
    <row r="8" spans="1:13">
      <c r="A8" s="104">
        <v>5</v>
      </c>
      <c r="B8" s="90">
        <f t="shared" si="3"/>
        <v>5.5500000000000007</v>
      </c>
      <c r="C8" s="91">
        <v>1</v>
      </c>
      <c r="D8" s="91">
        <v>0</v>
      </c>
      <c r="E8" s="91">
        <v>0</v>
      </c>
      <c r="F8" s="91">
        <f t="shared" si="8"/>
        <v>1</v>
      </c>
      <c r="G8" s="22"/>
      <c r="H8" s="76">
        <v>5</v>
      </c>
      <c r="I8" s="76">
        <f t="shared" si="4"/>
        <v>0.55000000000000004</v>
      </c>
      <c r="J8" s="42">
        <f t="shared" si="5"/>
        <v>5.55</v>
      </c>
      <c r="K8" s="41">
        <f t="shared" si="2"/>
        <v>0</v>
      </c>
      <c r="L8" s="89">
        <f t="shared" si="9"/>
        <v>5.55</v>
      </c>
      <c r="M8" s="44">
        <f t="shared" si="7"/>
        <v>0</v>
      </c>
    </row>
    <row r="9" spans="1:13">
      <c r="A9" s="104">
        <v>6</v>
      </c>
      <c r="B9" s="90">
        <f t="shared" si="3"/>
        <v>6.66</v>
      </c>
      <c r="C9" s="91">
        <v>1</v>
      </c>
      <c r="D9" s="92">
        <v>0</v>
      </c>
      <c r="E9" s="92">
        <v>1</v>
      </c>
      <c r="F9" s="91">
        <f t="shared" si="8"/>
        <v>2</v>
      </c>
      <c r="G9" s="22"/>
      <c r="H9" s="76">
        <v>5.3</v>
      </c>
      <c r="I9" s="76">
        <f t="shared" si="4"/>
        <v>0.66</v>
      </c>
      <c r="J9" s="42">
        <f t="shared" si="5"/>
        <v>5.96</v>
      </c>
      <c r="K9" s="41">
        <f t="shared" si="2"/>
        <v>0.7</v>
      </c>
      <c r="L9" s="89">
        <f t="shared" si="9"/>
        <v>6.66</v>
      </c>
      <c r="M9" s="44">
        <f>L9-B9</f>
        <v>0</v>
      </c>
    </row>
    <row r="10" spans="1:13">
      <c r="A10" s="104">
        <v>7</v>
      </c>
      <c r="B10" s="90">
        <f t="shared" si="3"/>
        <v>7.7700000000000005</v>
      </c>
      <c r="C10" s="91">
        <v>1</v>
      </c>
      <c r="D10" s="92">
        <v>1</v>
      </c>
      <c r="E10" s="92">
        <v>0</v>
      </c>
      <c r="F10" s="91">
        <f t="shared" si="8"/>
        <v>2</v>
      </c>
      <c r="G10" s="22"/>
      <c r="H10" s="76">
        <v>6.7</v>
      </c>
      <c r="I10" s="76">
        <f t="shared" ref="I10:I28" si="10">A10*0.11</f>
        <v>0.77</v>
      </c>
      <c r="J10" s="42">
        <f t="shared" si="5"/>
        <v>7.4700000000000006</v>
      </c>
      <c r="K10" s="41">
        <f t="shared" si="2"/>
        <v>0.3</v>
      </c>
      <c r="L10" s="89">
        <f t="shared" ref="L10" si="11">J10+K10</f>
        <v>7.7700000000000005</v>
      </c>
      <c r="M10" s="44">
        <f t="shared" si="7"/>
        <v>0</v>
      </c>
    </row>
    <row r="11" spans="1:13">
      <c r="A11" s="104">
        <v>8</v>
      </c>
      <c r="B11" s="90">
        <f t="shared" si="3"/>
        <v>8.8800000000000008</v>
      </c>
      <c r="C11" s="91">
        <v>1</v>
      </c>
      <c r="D11" s="92">
        <v>1</v>
      </c>
      <c r="E11" s="92">
        <v>0</v>
      </c>
      <c r="F11" s="91">
        <f t="shared" ref="F11:F13" si="12">SUM(C11:E11)</f>
        <v>2</v>
      </c>
      <c r="G11" s="22"/>
      <c r="H11" s="76">
        <v>7.7</v>
      </c>
      <c r="I11" s="76">
        <f t="shared" si="10"/>
        <v>0.88</v>
      </c>
      <c r="J11" s="42">
        <f t="shared" si="5"/>
        <v>8.58</v>
      </c>
      <c r="K11" s="41">
        <f t="shared" si="2"/>
        <v>0.3</v>
      </c>
      <c r="L11" s="89">
        <f t="shared" ref="L11:L13" si="13">J11+K11</f>
        <v>8.8800000000000008</v>
      </c>
      <c r="M11" s="44">
        <f t="shared" si="7"/>
        <v>0</v>
      </c>
    </row>
    <row r="12" spans="1:13">
      <c r="A12" s="104">
        <v>9</v>
      </c>
      <c r="B12" s="90">
        <f t="shared" si="3"/>
        <v>9.99</v>
      </c>
      <c r="C12" s="91">
        <v>1</v>
      </c>
      <c r="D12" s="92">
        <v>1</v>
      </c>
      <c r="E12" s="92">
        <v>0.8</v>
      </c>
      <c r="F12" s="91">
        <f t="shared" si="12"/>
        <v>2.8</v>
      </c>
      <c r="G12" s="22"/>
      <c r="H12" s="76">
        <v>8.14</v>
      </c>
      <c r="I12" s="76">
        <f t="shared" si="10"/>
        <v>0.99</v>
      </c>
      <c r="J12" s="42">
        <f t="shared" si="5"/>
        <v>9.1300000000000008</v>
      </c>
      <c r="K12" s="41">
        <f t="shared" si="2"/>
        <v>0.85999999999999988</v>
      </c>
      <c r="L12" s="89">
        <f t="shared" si="13"/>
        <v>9.99</v>
      </c>
      <c r="M12" s="44">
        <f t="shared" si="7"/>
        <v>0</v>
      </c>
    </row>
    <row r="13" spans="1:13">
      <c r="A13" s="104">
        <v>10</v>
      </c>
      <c r="B13" s="90">
        <f t="shared" si="3"/>
        <v>11.100000000000001</v>
      </c>
      <c r="C13" s="91">
        <v>1</v>
      </c>
      <c r="D13" s="92">
        <v>1</v>
      </c>
      <c r="E13" s="92">
        <v>0.8</v>
      </c>
      <c r="F13" s="91">
        <f t="shared" si="12"/>
        <v>2.8</v>
      </c>
      <c r="G13" s="22"/>
      <c r="H13" s="76">
        <v>9.14</v>
      </c>
      <c r="I13" s="76">
        <f t="shared" si="10"/>
        <v>1.1000000000000001</v>
      </c>
      <c r="J13" s="42">
        <f t="shared" ref="J13:J15" si="14">SUM(H13:I13)</f>
        <v>10.24</v>
      </c>
      <c r="K13" s="41">
        <f t="shared" si="2"/>
        <v>0.85999999999999988</v>
      </c>
      <c r="L13" s="89">
        <f t="shared" si="13"/>
        <v>11.1</v>
      </c>
      <c r="M13" s="44">
        <f t="shared" si="7"/>
        <v>0</v>
      </c>
    </row>
    <row r="14" spans="1:13">
      <c r="A14" s="104">
        <v>11</v>
      </c>
      <c r="B14" s="90">
        <f t="shared" si="3"/>
        <v>12.21</v>
      </c>
      <c r="C14" s="91">
        <v>1</v>
      </c>
      <c r="D14" s="92">
        <v>1.6</v>
      </c>
      <c r="E14" s="92">
        <v>0.6</v>
      </c>
      <c r="F14" s="91">
        <f t="shared" ref="F14:F15" si="15">SUM(C14:E14)</f>
        <v>3.2</v>
      </c>
      <c r="G14" s="22"/>
      <c r="H14" s="76">
        <v>10.1</v>
      </c>
      <c r="I14" s="76">
        <f t="shared" si="10"/>
        <v>1.21</v>
      </c>
      <c r="J14" s="42">
        <f t="shared" si="14"/>
        <v>11.309999999999999</v>
      </c>
      <c r="K14" s="41">
        <f t="shared" si="2"/>
        <v>0.89999999999999991</v>
      </c>
      <c r="L14" s="89">
        <f t="shared" ref="L14:L15" si="16">J14+K14</f>
        <v>12.209999999999999</v>
      </c>
      <c r="M14" s="44">
        <f t="shared" si="7"/>
        <v>0</v>
      </c>
    </row>
    <row r="15" spans="1:13">
      <c r="A15" s="104">
        <v>12</v>
      </c>
      <c r="B15" s="90">
        <f t="shared" si="3"/>
        <v>13.32</v>
      </c>
      <c r="C15" s="91">
        <v>1</v>
      </c>
      <c r="D15" s="92">
        <v>1.6</v>
      </c>
      <c r="E15" s="92">
        <v>0.6</v>
      </c>
      <c r="F15" s="91">
        <f t="shared" si="15"/>
        <v>3.2</v>
      </c>
      <c r="G15" s="22"/>
      <c r="H15" s="76">
        <v>11.1</v>
      </c>
      <c r="I15" s="76">
        <f t="shared" si="10"/>
        <v>1.32</v>
      </c>
      <c r="J15" s="42">
        <f t="shared" si="14"/>
        <v>12.42</v>
      </c>
      <c r="K15" s="41">
        <f t="shared" si="2"/>
        <v>0.89999999999999991</v>
      </c>
      <c r="L15" s="89">
        <f t="shared" si="16"/>
        <v>13.32</v>
      </c>
      <c r="M15" s="44">
        <f t="shared" si="7"/>
        <v>0</v>
      </c>
    </row>
    <row r="16" spans="1:13">
      <c r="A16" s="104">
        <v>13</v>
      </c>
      <c r="B16" s="90">
        <f t="shared" si="3"/>
        <v>14.430000000000001</v>
      </c>
      <c r="C16" s="91">
        <v>1</v>
      </c>
      <c r="D16" s="92">
        <v>1.6</v>
      </c>
      <c r="E16" s="92">
        <v>0.6</v>
      </c>
      <c r="F16" s="91">
        <f t="shared" ref="F16:F17" si="17">SUM(C16:E16)</f>
        <v>3.2</v>
      </c>
      <c r="G16" s="22"/>
      <c r="H16" s="76">
        <v>12.1</v>
      </c>
      <c r="I16" s="76">
        <f t="shared" si="10"/>
        <v>1.43</v>
      </c>
      <c r="J16" s="42">
        <f t="shared" ref="J16:J17" si="18">SUM(H16:I16)</f>
        <v>13.53</v>
      </c>
      <c r="K16" s="41">
        <f t="shared" si="2"/>
        <v>0.89999999999999991</v>
      </c>
      <c r="L16" s="89">
        <f t="shared" ref="L16:L17" si="19">J16+K16</f>
        <v>14.43</v>
      </c>
      <c r="M16" s="44">
        <f t="shared" si="7"/>
        <v>0</v>
      </c>
    </row>
    <row r="17" spans="1:13">
      <c r="A17" s="104">
        <v>14</v>
      </c>
      <c r="B17" s="90">
        <f t="shared" si="3"/>
        <v>15.540000000000001</v>
      </c>
      <c r="C17" s="91">
        <v>1</v>
      </c>
      <c r="D17" s="92">
        <v>2</v>
      </c>
      <c r="E17" s="92">
        <v>0.6</v>
      </c>
      <c r="F17" s="91">
        <f t="shared" si="17"/>
        <v>3.6</v>
      </c>
      <c r="G17" s="22"/>
      <c r="H17" s="76">
        <v>12.98</v>
      </c>
      <c r="I17" s="76">
        <f t="shared" si="10"/>
        <v>1.54</v>
      </c>
      <c r="J17" s="42">
        <f t="shared" si="18"/>
        <v>14.52</v>
      </c>
      <c r="K17" s="41">
        <f t="shared" si="2"/>
        <v>1.02</v>
      </c>
      <c r="L17" s="89">
        <f t="shared" si="19"/>
        <v>15.54</v>
      </c>
      <c r="M17" s="44">
        <f t="shared" si="7"/>
        <v>0</v>
      </c>
    </row>
    <row r="18" spans="1:13">
      <c r="A18" s="104">
        <v>15</v>
      </c>
      <c r="B18" s="90">
        <f t="shared" si="3"/>
        <v>16.650000000000002</v>
      </c>
      <c r="C18" s="91">
        <v>1</v>
      </c>
      <c r="D18" s="92">
        <v>2</v>
      </c>
      <c r="E18" s="92">
        <v>0.6</v>
      </c>
      <c r="F18" s="91">
        <f t="shared" ref="F18:F19" si="20">SUM(C18:E18)</f>
        <v>3.6</v>
      </c>
      <c r="G18" s="22"/>
      <c r="H18" s="76">
        <v>13.98</v>
      </c>
      <c r="I18" s="76">
        <f t="shared" si="10"/>
        <v>1.65</v>
      </c>
      <c r="J18" s="42">
        <f t="shared" ref="J18:J19" si="21">SUM(H18:I18)</f>
        <v>15.63</v>
      </c>
      <c r="K18" s="41">
        <f t="shared" si="2"/>
        <v>1.02</v>
      </c>
      <c r="L18" s="89">
        <f t="shared" ref="L18:L20" si="22">J18+K18</f>
        <v>16.650000000000002</v>
      </c>
      <c r="M18" s="44">
        <f t="shared" si="7"/>
        <v>0</v>
      </c>
    </row>
    <row r="19" spans="1:13">
      <c r="A19" s="104">
        <v>16</v>
      </c>
      <c r="B19" s="90">
        <f t="shared" si="3"/>
        <v>17.760000000000002</v>
      </c>
      <c r="C19" s="91">
        <v>1</v>
      </c>
      <c r="D19" s="92">
        <v>2</v>
      </c>
      <c r="E19" s="92">
        <v>0.6</v>
      </c>
      <c r="F19" s="91">
        <f t="shared" si="20"/>
        <v>3.6</v>
      </c>
      <c r="G19" s="22"/>
      <c r="H19" s="76">
        <v>14.98</v>
      </c>
      <c r="I19" s="76">
        <f t="shared" si="10"/>
        <v>1.76</v>
      </c>
      <c r="J19" s="42">
        <f t="shared" si="21"/>
        <v>16.740000000000002</v>
      </c>
      <c r="K19" s="41">
        <f t="shared" si="2"/>
        <v>1.02</v>
      </c>
      <c r="L19" s="89">
        <f t="shared" si="22"/>
        <v>17.760000000000002</v>
      </c>
      <c r="M19" s="44">
        <f t="shared" si="7"/>
        <v>0</v>
      </c>
    </row>
    <row r="20" spans="1:13">
      <c r="A20" s="104">
        <v>17</v>
      </c>
      <c r="B20" s="90">
        <f t="shared" si="3"/>
        <v>18.87</v>
      </c>
      <c r="C20" s="91">
        <v>1</v>
      </c>
      <c r="D20" s="92">
        <v>2</v>
      </c>
      <c r="E20" s="92">
        <v>0.8</v>
      </c>
      <c r="F20" s="91">
        <f t="shared" ref="F20:F21" si="23">SUM(C20:E20)</f>
        <v>3.8</v>
      </c>
      <c r="G20" s="22"/>
      <c r="H20" s="76">
        <v>15.84</v>
      </c>
      <c r="I20" s="76">
        <f t="shared" si="10"/>
        <v>1.87</v>
      </c>
      <c r="J20" s="42">
        <f t="shared" ref="J20:J21" si="24">SUM(H20:I20)</f>
        <v>17.71</v>
      </c>
      <c r="K20" s="41">
        <f t="shared" si="2"/>
        <v>1.1599999999999999</v>
      </c>
      <c r="L20" s="89">
        <f t="shared" si="22"/>
        <v>18.87</v>
      </c>
      <c r="M20" s="44">
        <f t="shared" si="7"/>
        <v>0</v>
      </c>
    </row>
    <row r="21" spans="1:13">
      <c r="A21" s="104">
        <v>18</v>
      </c>
      <c r="B21" s="90">
        <f t="shared" si="3"/>
        <v>19.98</v>
      </c>
      <c r="C21" s="91">
        <v>1</v>
      </c>
      <c r="D21" s="92">
        <v>2</v>
      </c>
      <c r="E21" s="92">
        <v>0.8</v>
      </c>
      <c r="F21" s="91">
        <f t="shared" si="23"/>
        <v>3.8</v>
      </c>
      <c r="G21" s="22"/>
      <c r="H21" s="76">
        <v>16.84</v>
      </c>
      <c r="I21" s="76">
        <f t="shared" si="10"/>
        <v>1.98</v>
      </c>
      <c r="J21" s="42">
        <f t="shared" si="24"/>
        <v>18.82</v>
      </c>
      <c r="K21" s="41">
        <f t="shared" si="2"/>
        <v>1.1599999999999999</v>
      </c>
      <c r="L21" s="89">
        <f t="shared" ref="L21" si="25">J21+K21</f>
        <v>19.98</v>
      </c>
      <c r="M21" s="44">
        <f t="shared" si="7"/>
        <v>0</v>
      </c>
    </row>
    <row r="22" spans="1:13">
      <c r="A22" s="104">
        <v>19</v>
      </c>
      <c r="B22" s="90">
        <f t="shared" si="3"/>
        <v>21.090000000000003</v>
      </c>
      <c r="C22" s="91">
        <v>1</v>
      </c>
      <c r="D22" s="92">
        <v>2</v>
      </c>
      <c r="E22" s="92">
        <v>0.8</v>
      </c>
      <c r="F22" s="91">
        <f t="shared" ref="F22:F24" si="26">SUM(C22:E22)</f>
        <v>3.8</v>
      </c>
      <c r="G22" s="22"/>
      <c r="H22" s="76">
        <v>17.84</v>
      </c>
      <c r="I22" s="76">
        <f t="shared" si="10"/>
        <v>2.09</v>
      </c>
      <c r="J22" s="42">
        <f t="shared" ref="J22:J23" si="27">SUM(H22:I22)</f>
        <v>19.93</v>
      </c>
      <c r="K22" s="41">
        <f t="shared" si="2"/>
        <v>1.1599999999999999</v>
      </c>
      <c r="L22" s="89">
        <f t="shared" ref="L22:L24" si="28">J22+K22</f>
        <v>21.09</v>
      </c>
      <c r="M22" s="44">
        <f t="shared" si="7"/>
        <v>0</v>
      </c>
    </row>
    <row r="23" spans="1:13">
      <c r="A23" s="104">
        <v>20</v>
      </c>
      <c r="B23" s="90">
        <f t="shared" si="3"/>
        <v>22.200000000000003</v>
      </c>
      <c r="C23" s="91">
        <v>1</v>
      </c>
      <c r="D23" s="92">
        <v>2</v>
      </c>
      <c r="E23" s="92">
        <v>0.8</v>
      </c>
      <c r="F23" s="91">
        <f t="shared" si="26"/>
        <v>3.8</v>
      </c>
      <c r="G23" s="22"/>
      <c r="H23" s="76">
        <v>18.84</v>
      </c>
      <c r="I23" s="76">
        <f t="shared" si="10"/>
        <v>2.2000000000000002</v>
      </c>
      <c r="J23" s="42">
        <f t="shared" si="27"/>
        <v>21.04</v>
      </c>
      <c r="K23" s="41">
        <f t="shared" si="2"/>
        <v>1.1599999999999999</v>
      </c>
      <c r="L23" s="89">
        <f t="shared" si="28"/>
        <v>22.2</v>
      </c>
      <c r="M23" s="44">
        <f t="shared" si="7"/>
        <v>0</v>
      </c>
    </row>
    <row r="24" spans="1:13">
      <c r="A24" s="104">
        <v>21</v>
      </c>
      <c r="B24" s="90">
        <f t="shared" si="3"/>
        <v>23.310000000000002</v>
      </c>
      <c r="C24" s="91">
        <v>1</v>
      </c>
      <c r="D24" s="92">
        <v>3</v>
      </c>
      <c r="E24" s="92">
        <v>0.8</v>
      </c>
      <c r="F24" s="91">
        <f t="shared" si="26"/>
        <v>4.8</v>
      </c>
      <c r="G24" s="22"/>
      <c r="H24" s="76">
        <v>19.54</v>
      </c>
      <c r="I24" s="76">
        <f t="shared" si="10"/>
        <v>2.31</v>
      </c>
      <c r="J24" s="42">
        <f t="shared" ref="J24:J25" si="29">SUM(H24:I24)</f>
        <v>21.849999999999998</v>
      </c>
      <c r="K24" s="41">
        <f t="shared" si="2"/>
        <v>1.46</v>
      </c>
      <c r="L24" s="89">
        <f t="shared" si="28"/>
        <v>23.31</v>
      </c>
      <c r="M24" s="44">
        <f t="shared" si="7"/>
        <v>0</v>
      </c>
    </row>
    <row r="25" spans="1:13">
      <c r="A25" s="104">
        <v>22</v>
      </c>
      <c r="B25" s="90">
        <f t="shared" si="3"/>
        <v>24.42</v>
      </c>
      <c r="C25" s="91">
        <v>1</v>
      </c>
      <c r="D25" s="92">
        <v>3</v>
      </c>
      <c r="E25" s="92">
        <v>0.8</v>
      </c>
      <c r="F25" s="91">
        <f t="shared" ref="F25" si="30">SUM(C25:E25)</f>
        <v>4.8</v>
      </c>
      <c r="G25" s="22"/>
      <c r="H25" s="76">
        <v>20.54</v>
      </c>
      <c r="I25" s="76">
        <f t="shared" si="10"/>
        <v>2.42</v>
      </c>
      <c r="J25" s="42">
        <f t="shared" si="29"/>
        <v>22.96</v>
      </c>
      <c r="K25" s="41">
        <f t="shared" si="2"/>
        <v>1.46</v>
      </c>
      <c r="L25" s="89">
        <f t="shared" ref="L25" si="31">J25+K25</f>
        <v>24.42</v>
      </c>
      <c r="M25" s="44">
        <f t="shared" si="7"/>
        <v>0</v>
      </c>
    </row>
    <row r="26" spans="1:13">
      <c r="A26" s="104">
        <v>23</v>
      </c>
      <c r="B26" s="90">
        <f t="shared" si="3"/>
        <v>25.53</v>
      </c>
      <c r="C26" s="91">
        <v>1</v>
      </c>
      <c r="D26" s="92">
        <v>3</v>
      </c>
      <c r="E26" s="92">
        <v>0.8</v>
      </c>
      <c r="F26" s="91">
        <f t="shared" ref="F26" si="32">SUM(C26:E26)</f>
        <v>4.8</v>
      </c>
      <c r="G26" s="22"/>
      <c r="H26" s="76">
        <v>21.54</v>
      </c>
      <c r="I26" s="76">
        <f t="shared" si="10"/>
        <v>2.5299999999999998</v>
      </c>
      <c r="J26" s="42">
        <f t="shared" ref="J26" si="33">SUM(H26:I26)</f>
        <v>24.07</v>
      </c>
      <c r="K26" s="41">
        <f t="shared" si="2"/>
        <v>1.46</v>
      </c>
      <c r="L26" s="89">
        <f t="shared" ref="L26" si="34">J26+K26</f>
        <v>25.53</v>
      </c>
      <c r="M26" s="44">
        <f t="shared" si="7"/>
        <v>0</v>
      </c>
    </row>
    <row r="27" spans="1:13">
      <c r="A27" s="104">
        <v>24</v>
      </c>
      <c r="B27" s="90">
        <f t="shared" si="3"/>
        <v>26.64</v>
      </c>
      <c r="C27" s="91">
        <v>1</v>
      </c>
      <c r="D27" s="92">
        <v>3</v>
      </c>
      <c r="E27" s="92">
        <v>0.8</v>
      </c>
      <c r="F27" s="91">
        <f t="shared" ref="F27" si="35">SUM(C27:E27)</f>
        <v>4.8</v>
      </c>
      <c r="G27" s="22"/>
      <c r="H27" s="76">
        <v>22.54</v>
      </c>
      <c r="I27" s="76">
        <f t="shared" si="10"/>
        <v>2.64</v>
      </c>
      <c r="J27" s="42">
        <f t="shared" ref="J27" si="36">SUM(H27:I27)</f>
        <v>25.18</v>
      </c>
      <c r="K27" s="41">
        <f t="shared" si="2"/>
        <v>1.46</v>
      </c>
      <c r="L27" s="89">
        <f t="shared" ref="L27" si="37">J27+K27</f>
        <v>26.64</v>
      </c>
      <c r="M27" s="44">
        <f t="shared" si="7"/>
        <v>0</v>
      </c>
    </row>
    <row r="28" spans="1:13">
      <c r="A28" s="104">
        <v>25</v>
      </c>
      <c r="B28" s="90">
        <f t="shared" si="3"/>
        <v>27.750000000000004</v>
      </c>
      <c r="C28" s="91">
        <v>1</v>
      </c>
      <c r="D28" s="92">
        <v>3</v>
      </c>
      <c r="E28" s="92">
        <v>0.8</v>
      </c>
      <c r="F28" s="91">
        <f t="shared" ref="F28" si="38">SUM(C28:E28)</f>
        <v>4.8</v>
      </c>
      <c r="G28" s="22"/>
      <c r="H28" s="76">
        <v>23.54</v>
      </c>
      <c r="I28" s="76">
        <f t="shared" si="10"/>
        <v>2.75</v>
      </c>
      <c r="J28" s="42">
        <f t="shared" ref="J28" si="39">SUM(H28:I28)</f>
        <v>26.29</v>
      </c>
      <c r="K28" s="41">
        <f t="shared" si="2"/>
        <v>1.46</v>
      </c>
      <c r="L28" s="89">
        <f t="shared" ref="L28" si="40">J28+K28</f>
        <v>27.75</v>
      </c>
      <c r="M28" s="44">
        <f t="shared" ref="M28" si="41">L28-B28</f>
        <v>0</v>
      </c>
    </row>
  </sheetData>
  <sheetProtection algorithmName="SHA-512" hashValue="M6vY23sNoIEP3IQs740hbh8qvn0+l/9iOl4TP3LnuNg8WWRGlEHsqlrzfXxLPThC+jg2c2nHz2h0TuHuPhHiOQ==" saltValue="X0QmEZUX3FySqOEFE56g1w==" spinCount="100000" sheet="1" objects="1" scenarios="1"/>
  <mergeCells count="1">
    <mergeCell ref="A1:M1"/>
  </mergeCells>
  <pageMargins left="0.51181102362204722" right="0.51181102362204722" top="0.74803149606299213" bottom="0.74803149606299213" header="0.31496062992125984" footer="0.31496062992125984"/>
  <pageSetup paperSize="8" orientation="landscape" r:id="rId1"/>
  <headerFooter>
    <oddHeader>&amp;C
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Samson</dc:creator>
  <cp:keywords/>
  <dc:description/>
  <cp:lastModifiedBy>gsnape</cp:lastModifiedBy>
  <cp:revision/>
  <dcterms:created xsi:type="dcterms:W3CDTF">2019-05-17T12:08:01Z</dcterms:created>
  <dcterms:modified xsi:type="dcterms:W3CDTF">2020-05-20T12:24:59Z</dcterms:modified>
  <cp:category/>
  <cp:contentStatus/>
</cp:coreProperties>
</file>